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0" windowWidth="12255" windowHeight="9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7" i="1" l="1"/>
  <c r="I107" i="1" s="1"/>
  <c r="I104" i="1" l="1"/>
  <c r="H103" i="1"/>
  <c r="I103" i="1" s="1"/>
  <c r="H98" i="1" l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I93" i="1" l="1"/>
  <c r="I106" i="1" l="1"/>
  <c r="I105" i="1"/>
  <c r="I102" i="1"/>
  <c r="I101" i="1"/>
  <c r="I100" i="1"/>
  <c r="I99" i="1"/>
  <c r="I98" i="1"/>
  <c r="I108" i="1" l="1"/>
  <c r="I109" i="1" s="1"/>
</calcChain>
</file>

<file path=xl/sharedStrings.xml><?xml version="1.0" encoding="utf-8"?>
<sst xmlns="http://schemas.openxmlformats.org/spreadsheetml/2006/main" count="518" uniqueCount="235">
  <si>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</si>
  <si>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</si>
  <si>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</si>
  <si>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</si>
  <si>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</si>
  <si>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</si>
  <si>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</si>
  <si>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</si>
  <si>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</si>
  <si>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</si>
  <si>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</si>
  <si>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</si>
  <si>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</si>
  <si>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</si>
  <si>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</si>
  <si>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май 2015 года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</si>
  <si>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</si>
  <si>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</si>
  <si>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</si>
  <si>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</si>
  <si>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</si>
  <si>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</si>
  <si>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</si>
  <si>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</si>
  <si>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</si>
  <si>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</si>
  <si>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</si>
  <si>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</si>
  <si>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</si>
  <si>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</si>
  <si>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</si>
  <si>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</si>
  <si>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</si>
  <si>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</si>
  <si>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</si>
  <si>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</si>
  <si>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</si>
  <si>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</si>
  <si>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</si>
  <si>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</si>
  <si>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</si>
  <si>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</si>
  <si>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</si>
  <si>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</si>
  <si>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</si>
  <si>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</si>
  <si>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</si>
  <si>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</si>
  <si>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</si>
  <si>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</si>
  <si>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</si>
  <si>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</si>
  <si>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</si>
  <si>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</si>
  <si>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</si>
  <si>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</si>
  <si>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</si>
  <si>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</si>
  <si>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</si>
  <si>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</si>
  <si>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</si>
  <si>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</si>
  <si>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</si>
  <si>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</si>
  <si>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</si>
  <si>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</si>
  <si>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</si>
  <si>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</si>
  <si>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</si>
  <si>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</si>
  <si>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</si>
  <si>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</si>
  <si>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</si>
  <si>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</si>
  <si>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</si>
  <si>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</si>
  <si>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</si>
  <si>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</si>
  <si>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</si>
  <si>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</si>
  <si>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</si>
  <si>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</si>
  <si>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</si>
  <si>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</si>
  <si>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</si>
  <si>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</si>
  <si>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</si>
  <si>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</si>
  <si>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</si>
  <si>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</si>
  <si>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</si>
  <si>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</si>
  <si>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</si>
  <si>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</si>
  <si>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</si>
  <si>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</si>
  <si>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</si>
  <si>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</si>
  <si>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</si>
  <si>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</si>
  <si>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</si>
  <si>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</si>
  <si>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</si>
  <si>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</si>
  <si>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</si>
  <si>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</si>
  <si>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</si>
  <si>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</si>
  <si>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</si>
  <si>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</si>
  <si>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</si>
  <si>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</si>
  <si>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</si>
  <si>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</si>
  <si>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</si>
  <si>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</si>
  <si>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</si>
  <si>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</si>
  <si>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</si>
  <si>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</si>
  <si>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</si>
  <si>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</si>
  <si>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</si>
  <si>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</si>
  <si>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</si>
  <si>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</si>
  <si>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</si>
  <si>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</si>
  <si>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</si>
  <si>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</si>
  <si>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</si>
  <si>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</si>
  <si>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</si>
  <si>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</si>
  <si>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</si>
  <si>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</si>
  <si>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</si>
  <si>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</si>
  <si>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</si>
  <si>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</si>
  <si>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</si>
  <si>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</si>
  <si>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</si>
  <si>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</si>
  <si>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</si>
  <si>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</si>
  <si>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</si>
  <si>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</si>
  <si>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</si>
  <si>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</si>
  <si>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</si>
  <si>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</si>
  <si>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</si>
  <si>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</si>
  <si>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</si>
  <si>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</si>
  <si>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</si>
  <si>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</si>
  <si>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</si>
  <si>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</si>
  <si>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</si>
  <si>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</si>
  <si>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</si>
  <si>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</si>
  <si>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</si>
  <si>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</si>
  <si>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</si>
  <si>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</si>
  <si>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</si>
  <si>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</si>
  <si>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</si>
  <si>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</si>
  <si>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</si>
  <si>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</si>
  <si>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</si>
  <si>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</si>
  <si>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</si>
  <si>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</si>
  <si>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</si>
  <si>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</si>
  <si>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</si>
  <si>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</si>
  <si>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 xml:space="preserve"> апрель 2015 года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</si>
  <si>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</si>
  <si>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</si>
  <si>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</si>
  <si>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</si>
  <si>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</si>
  <si>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</si>
  <si>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</si>
  <si>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</si>
  <si>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январь 2015 года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</si>
  <si>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</si>
  <si>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</si>
  <si>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</si>
  <si>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</si>
  <si>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</si>
  <si>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</si>
  <si>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август 2015 года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</si>
  <si>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</si>
  <si>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</si>
  <si>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>октябрь 2015 года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</si>
  <si>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</si>
  <si>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</si>
  <si>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</si>
  <si>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</si>
  <si>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</si>
  <si>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июнь 2015 года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</si>
  <si>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</si>
  <si>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</si>
  <si>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</si>
  <si>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</si>
  <si>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март 2015 года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</si>
  <si>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</si>
  <si>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</si>
  <si>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</si>
  <si>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</si>
  <si>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>Месяц предоставления документов работнику по закупам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</si>
  <si>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</si>
  <si>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</si>
  <si>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</si>
  <si>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</si>
  <si>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</si>
  <si>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</si>
  <si>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</si>
  <si>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</si>
  <si>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</si>
  <si>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</si>
  <si>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</si>
  <si>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</si>
  <si>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</si>
  <si>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>способом тендера</t>
  </si>
  <si>
    <t xml:space="preserve">пп.23) пункта 15 Правил** </t>
  </si>
  <si>
    <t xml:space="preserve">пп.17) пункта 15 Правил** </t>
  </si>
  <si>
    <t xml:space="preserve">пп. 11) пункта 3.1. статьи 3 Правил*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</si>
</sst>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1" fontId="10" fillId="0" borderId="0" applyFont="0" applyFill="0" applyBorder="0" applyAlignment="0" applyProtection="0"/>
    <xf numFmtId="0" fontId="11" fillId="0" borderId="0"/>
    <xf numFmtId="0" fontId="12" fillId="0" borderId="0"/>
  </cellStyleXfs>
  <cellXfs count="7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7" fillId="0" borderId="0" xfId="0" applyFont="1"/>
    <xf numFmtId="3" fontId="2" fillId="2" borderId="2" xfId="2" applyNumberFormat="1" applyFont="1" applyFill="1" applyBorder="1" applyAlignment="1">
      <alignment horizontal="center" vertical="top" wrapText="1"/>
    </xf>
    <xf numFmtId="3" fontId="2" fillId="2" borderId="2" xfId="3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43" fontId="4" fillId="0" borderId="0" xfId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43" fontId="8" fillId="0" borderId="1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" fontId="2" fillId="0" borderId="2" xfId="0" applyNumberFormat="1" applyFont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 wrapText="1"/>
    </xf>
    <xf numFmtId="43" fontId="2" fillId="0" borderId="2" xfId="1" applyFont="1" applyBorder="1" applyAlignment="1">
      <alignment horizontal="center" vertical="top" wrapText="1"/>
    </xf>
    <xf numFmtId="49" fontId="2" fillId="2" borderId="2" xfId="2" applyNumberFormat="1" applyFont="1" applyFill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/>
    </xf>
    <xf numFmtId="3" fontId="2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4" applyFont="1" applyAlignment="1">
      <alignment horizontal="center" vertical="top"/>
    </xf>
    <xf numFmtId="43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3" fontId="4" fillId="0" borderId="0" xfId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3" fontId="4" fillId="0" borderId="0" xfId="0" applyNumberFormat="1" applyFont="1"/>
    <xf numFmtId="0" fontId="6" fillId="2" borderId="2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43" fontId="8" fillId="0" borderId="0" xfId="1" applyFont="1" applyBorder="1" applyAlignment="1">
      <alignment horizontal="center" vertical="top" wrapText="1"/>
    </xf>
    <xf numFmtId="43" fontId="7" fillId="0" borderId="0" xfId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3" fontId="3" fillId="2" borderId="0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2" fillId="0" borderId="0" xfId="4" applyFont="1" applyAlignment="1">
      <alignment horizontal="left" vertical="top" wrapText="1"/>
    </xf>
    <xf numFmtId="3" fontId="13" fillId="0" borderId="2" xfId="5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/>
    </xf>
    <xf numFmtId="43" fontId="4" fillId="0" borderId="2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43" fontId="8" fillId="5" borderId="2" xfId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43" fontId="7" fillId="5" borderId="2" xfId="1" applyFont="1" applyFill="1" applyBorder="1" applyAlignment="1">
      <alignment horizontal="center" vertical="top"/>
    </xf>
    <xf numFmtId="43" fontId="4" fillId="0" borderId="0" xfId="0" applyNumberFormat="1" applyFont="1" applyAlignment="1">
      <alignment horizontal="center" vertical="top"/>
    </xf>
    <xf numFmtId="0" fontId="2" fillId="0" borderId="0" xfId="4" applyFont="1" applyAlignment="1">
      <alignment horizontal="left"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</cellXfs>
  <cellStyles count="6">
    <cellStyle name="Обычный" xfId="0" builtinId="0"/>
    <cellStyle name="Обычный 11" xfId="4"/>
    <cellStyle name="Обычный 12" xfId="5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topLeftCell="A70" zoomScale="80" zoomScaleNormal="80" workbookViewId="0">
      <selection activeCell="E104" sqref="E104"/>
    </sheetView>
  </sheetViews>
  <sheetFormatPr defaultRowHeight="12.75" x14ac:dyDescent="0.2"/>
  <cols>
    <col min="1" max="1" width="2.42578125" style="3" customWidth="1"/>
    <col min="2" max="2" width="6.28515625" style="16" customWidth="1"/>
    <col min="3" max="3" width="19.85546875" style="16" customWidth="1"/>
    <col min="4" max="4" width="14.42578125" style="16" customWidth="1"/>
    <col min="5" max="5" width="36.140625" style="16" customWidth="1"/>
    <col min="6" max="6" width="11.140625" style="16" customWidth="1"/>
    <col min="7" max="7" width="11" style="16" customWidth="1"/>
    <col min="8" max="8" width="13.42578125" style="19" customWidth="1"/>
    <col min="9" max="9" width="18.5703125" style="19" customWidth="1"/>
    <col min="10" max="10" width="15.42578125" style="31" hidden="1" customWidth="1"/>
    <col min="11" max="12" width="9.140625" style="3"/>
    <col min="13" max="13" width="6.28515625" style="3" customWidth="1"/>
    <col min="14" max="14" width="9.140625" style="3" hidden="1" customWidth="1"/>
    <col min="15" max="15" width="12.7109375" style="3" customWidth="1"/>
    <col min="16" max="16" width="23.42578125" style="3" customWidth="1"/>
    <col min="17" max="16384" width="9.140625" style="3"/>
  </cols>
  <sheetData>
    <row r="1" spans="1:16" s="1" customFormat="1" ht="8.25" customHeight="1" x14ac:dyDescent="0.25">
      <c r="B1" s="18"/>
      <c r="C1" s="2"/>
      <c r="D1" s="2"/>
      <c r="E1" s="2"/>
      <c r="F1" s="2"/>
      <c r="G1" s="48"/>
      <c r="H1" s="48"/>
      <c r="I1" s="48"/>
      <c r="J1" s="48"/>
    </row>
    <row r="2" spans="1:16" s="7" customFormat="1" ht="15" x14ac:dyDescent="0.25">
      <c r="A2" s="6"/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1:16" s="7" customFormat="1" ht="15" x14ac:dyDescent="0.25">
      <c r="A3" s="8"/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1:16" ht="8.25" customHeight="1" x14ac:dyDescent="0.2">
      <c r="B4" s="20"/>
    </row>
    <row r="5" spans="1:16" s="9" customFormat="1" ht="63.75" x14ac:dyDescent="0.2">
      <c r="B5" s="17" t="s">
        <v>2</v>
      </c>
      <c r="C5" s="17" t="s">
        <v>3</v>
      </c>
      <c r="D5" s="49" t="s">
        <v>4</v>
      </c>
      <c r="E5" s="17" t="s">
        <v>5</v>
      </c>
      <c r="F5" s="17" t="s">
        <v>6</v>
      </c>
      <c r="G5" s="17" t="s">
        <v>7</v>
      </c>
      <c r="H5" s="21" t="s">
        <v>8</v>
      </c>
      <c r="I5" s="21" t="s">
        <v>9</v>
      </c>
      <c r="J5" s="32" t="s">
        <v>217</v>
      </c>
    </row>
    <row r="6" spans="1:16" s="4" customFormat="1" x14ac:dyDescent="0.2"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22">
        <v>9</v>
      </c>
    </row>
    <row r="7" spans="1:16" x14ac:dyDescent="0.2">
      <c r="B7" s="66" t="s">
        <v>10</v>
      </c>
      <c r="C7" s="67"/>
      <c r="D7" s="67"/>
      <c r="E7" s="67"/>
      <c r="F7" s="67"/>
      <c r="G7" s="67"/>
      <c r="H7" s="67"/>
      <c r="I7" s="67"/>
      <c r="J7" s="68"/>
    </row>
    <row r="8" spans="1:16" ht="102" x14ac:dyDescent="0.2">
      <c r="B8" s="14">
        <v>1</v>
      </c>
      <c r="C8" s="15" t="s">
        <v>11</v>
      </c>
      <c r="D8" s="51" t="s">
        <v>230</v>
      </c>
      <c r="E8" s="15" t="s">
        <v>13</v>
      </c>
      <c r="F8" s="15">
        <v>800</v>
      </c>
      <c r="G8" s="10" t="s">
        <v>14</v>
      </c>
      <c r="H8" s="52">
        <f>50/1.12</f>
        <v>44.642857142857139</v>
      </c>
      <c r="I8" s="52">
        <f>F8*H8</f>
        <v>35714.28571428571</v>
      </c>
      <c r="J8" s="23" t="s">
        <v>15</v>
      </c>
    </row>
    <row r="9" spans="1:16" ht="51" x14ac:dyDescent="0.2">
      <c r="B9" s="14">
        <v>2</v>
      </c>
      <c r="C9" s="15" t="s">
        <v>16</v>
      </c>
      <c r="D9" s="51" t="s">
        <v>230</v>
      </c>
      <c r="E9" s="15" t="s">
        <v>17</v>
      </c>
      <c r="F9" s="15">
        <v>500</v>
      </c>
      <c r="G9" s="10" t="s">
        <v>14</v>
      </c>
      <c r="H9" s="52">
        <f>105/1.12</f>
        <v>93.749999999999986</v>
      </c>
      <c r="I9" s="52">
        <f t="shared" ref="I9:I72" si="0">F9*H9</f>
        <v>46874.999999999993</v>
      </c>
      <c r="J9" s="23" t="s">
        <v>15</v>
      </c>
    </row>
    <row r="10" spans="1:16" ht="114.75" x14ac:dyDescent="0.2">
      <c r="B10" s="14">
        <v>3</v>
      </c>
      <c r="C10" s="15" t="s">
        <v>18</v>
      </c>
      <c r="D10" s="51" t="s">
        <v>230</v>
      </c>
      <c r="E10" s="15" t="s">
        <v>19</v>
      </c>
      <c r="F10" s="15">
        <v>200</v>
      </c>
      <c r="G10" s="10" t="s">
        <v>14</v>
      </c>
      <c r="H10" s="52">
        <f>2225/1.12</f>
        <v>1986.6071428571427</v>
      </c>
      <c r="I10" s="52">
        <f t="shared" si="0"/>
        <v>397321.42857142852</v>
      </c>
      <c r="J10" s="23" t="s">
        <v>15</v>
      </c>
    </row>
    <row r="11" spans="1:16" ht="103.5" customHeight="1" x14ac:dyDescent="0.2">
      <c r="B11" s="14">
        <v>4</v>
      </c>
      <c r="C11" s="15" t="s">
        <v>20</v>
      </c>
      <c r="D11" s="51" t="s">
        <v>230</v>
      </c>
      <c r="E11" s="15" t="s">
        <v>21</v>
      </c>
      <c r="F11" s="15">
        <v>500</v>
      </c>
      <c r="G11" s="10" t="s">
        <v>14</v>
      </c>
      <c r="H11" s="52">
        <f>1083/1.12</f>
        <v>966.96428571428567</v>
      </c>
      <c r="I11" s="52">
        <f t="shared" si="0"/>
        <v>483482.14285714284</v>
      </c>
      <c r="J11" s="23" t="s">
        <v>15</v>
      </c>
    </row>
    <row r="12" spans="1:16" ht="51" x14ac:dyDescent="0.2">
      <c r="B12" s="14">
        <v>5</v>
      </c>
      <c r="C12" s="15" t="s">
        <v>22</v>
      </c>
      <c r="D12" s="51" t="s">
        <v>230</v>
      </c>
      <c r="E12" s="15" t="s">
        <v>23</v>
      </c>
      <c r="F12" s="15">
        <v>100</v>
      </c>
      <c r="G12" s="10" t="s">
        <v>14</v>
      </c>
      <c r="H12" s="52">
        <f>1000/1.12</f>
        <v>892.85714285714278</v>
      </c>
      <c r="I12" s="52">
        <f t="shared" si="0"/>
        <v>89285.714285714275</v>
      </c>
      <c r="J12" s="23" t="s">
        <v>15</v>
      </c>
    </row>
    <row r="13" spans="1:16" ht="76.5" x14ac:dyDescent="0.2">
      <c r="B13" s="14">
        <v>6</v>
      </c>
      <c r="C13" s="15" t="s">
        <v>24</v>
      </c>
      <c r="D13" s="51" t="s">
        <v>230</v>
      </c>
      <c r="E13" s="15" t="s">
        <v>25</v>
      </c>
      <c r="F13" s="15">
        <v>800</v>
      </c>
      <c r="G13" s="10" t="s">
        <v>14</v>
      </c>
      <c r="H13" s="52">
        <f>550/1.12</f>
        <v>491.0714285714285</v>
      </c>
      <c r="I13" s="52">
        <f t="shared" si="0"/>
        <v>392857.14285714278</v>
      </c>
      <c r="J13" s="23" t="s">
        <v>15</v>
      </c>
    </row>
    <row r="14" spans="1:16" ht="102" x14ac:dyDescent="0.2">
      <c r="B14" s="14">
        <v>7</v>
      </c>
      <c r="C14" s="10" t="s">
        <v>26</v>
      </c>
      <c r="D14" s="51" t="s">
        <v>230</v>
      </c>
      <c r="E14" s="10" t="s">
        <v>27</v>
      </c>
      <c r="F14" s="10">
        <v>156</v>
      </c>
      <c r="G14" s="10" t="s">
        <v>28</v>
      </c>
      <c r="H14" s="52">
        <f>550/1.12</f>
        <v>491.0714285714285</v>
      </c>
      <c r="I14" s="52">
        <f t="shared" si="0"/>
        <v>76607.142857142841</v>
      </c>
      <c r="J14" s="23" t="s">
        <v>15</v>
      </c>
      <c r="P14" s="41"/>
    </row>
    <row r="15" spans="1:16" ht="63.75" x14ac:dyDescent="0.2">
      <c r="B15" s="14">
        <v>8</v>
      </c>
      <c r="C15" s="53" t="s">
        <v>29</v>
      </c>
      <c r="D15" s="51" t="s">
        <v>230</v>
      </c>
      <c r="E15" s="10" t="s">
        <v>30</v>
      </c>
      <c r="F15" s="15">
        <v>10</v>
      </c>
      <c r="G15" s="53" t="s">
        <v>14</v>
      </c>
      <c r="H15" s="52">
        <f>115/1.12</f>
        <v>102.67857142857142</v>
      </c>
      <c r="I15" s="52">
        <f t="shared" si="0"/>
        <v>1026.7857142857142</v>
      </c>
      <c r="J15" s="23" t="s">
        <v>15</v>
      </c>
    </row>
    <row r="16" spans="1:16" ht="51" x14ac:dyDescent="0.2">
      <c r="B16" s="14">
        <v>9</v>
      </c>
      <c r="C16" s="53" t="s">
        <v>31</v>
      </c>
      <c r="D16" s="51" t="s">
        <v>230</v>
      </c>
      <c r="E16" s="10" t="s">
        <v>32</v>
      </c>
      <c r="F16" s="15">
        <v>232</v>
      </c>
      <c r="G16" s="53" t="s">
        <v>33</v>
      </c>
      <c r="H16" s="52">
        <f>600/1.12</f>
        <v>535.71428571428567</v>
      </c>
      <c r="I16" s="52">
        <f t="shared" si="0"/>
        <v>124285.71428571428</v>
      </c>
      <c r="J16" s="23" t="s">
        <v>15</v>
      </c>
    </row>
    <row r="17" spans="2:10" ht="51" x14ac:dyDescent="0.2">
      <c r="B17" s="14">
        <v>10</v>
      </c>
      <c r="C17" s="53" t="s">
        <v>34</v>
      </c>
      <c r="D17" s="51" t="s">
        <v>230</v>
      </c>
      <c r="E17" s="10" t="s">
        <v>35</v>
      </c>
      <c r="F17" s="15">
        <v>40</v>
      </c>
      <c r="G17" s="53" t="s">
        <v>33</v>
      </c>
      <c r="H17" s="52">
        <f>1990/1.12</f>
        <v>1776.7857142857142</v>
      </c>
      <c r="I17" s="52">
        <f t="shared" si="0"/>
        <v>71071.428571428565</v>
      </c>
      <c r="J17" s="23" t="s">
        <v>15</v>
      </c>
    </row>
    <row r="18" spans="2:10" ht="51" x14ac:dyDescent="0.2">
      <c r="B18" s="14">
        <v>11</v>
      </c>
      <c r="C18" s="53" t="s">
        <v>36</v>
      </c>
      <c r="D18" s="51" t="s">
        <v>230</v>
      </c>
      <c r="E18" s="10" t="s">
        <v>37</v>
      </c>
      <c r="F18" s="15">
        <v>8</v>
      </c>
      <c r="G18" s="53" t="s">
        <v>33</v>
      </c>
      <c r="H18" s="52">
        <f>110/1.12</f>
        <v>98.214285714285708</v>
      </c>
      <c r="I18" s="52">
        <f t="shared" si="0"/>
        <v>785.71428571428567</v>
      </c>
      <c r="J18" s="23" t="s">
        <v>15</v>
      </c>
    </row>
    <row r="19" spans="2:10" ht="51" x14ac:dyDescent="0.2">
      <c r="B19" s="14">
        <v>12</v>
      </c>
      <c r="C19" s="53" t="s">
        <v>38</v>
      </c>
      <c r="D19" s="51" t="s">
        <v>230</v>
      </c>
      <c r="E19" s="10" t="s">
        <v>39</v>
      </c>
      <c r="F19" s="15">
        <v>8</v>
      </c>
      <c r="G19" s="53" t="s">
        <v>33</v>
      </c>
      <c r="H19" s="52">
        <f>115/1.12</f>
        <v>102.67857142857142</v>
      </c>
      <c r="I19" s="52">
        <f t="shared" si="0"/>
        <v>821.42857142857133</v>
      </c>
      <c r="J19" s="23" t="s">
        <v>15</v>
      </c>
    </row>
    <row r="20" spans="2:10" ht="51" x14ac:dyDescent="0.2">
      <c r="B20" s="14">
        <v>13</v>
      </c>
      <c r="C20" s="53" t="s">
        <v>40</v>
      </c>
      <c r="D20" s="51" t="s">
        <v>230</v>
      </c>
      <c r="E20" s="10" t="s">
        <v>41</v>
      </c>
      <c r="F20" s="15">
        <v>8</v>
      </c>
      <c r="G20" s="53" t="s">
        <v>33</v>
      </c>
      <c r="H20" s="52">
        <f>125/1.12</f>
        <v>111.60714285714285</v>
      </c>
      <c r="I20" s="52">
        <f t="shared" si="0"/>
        <v>892.85714285714278</v>
      </c>
      <c r="J20" s="23" t="s">
        <v>15</v>
      </c>
    </row>
    <row r="21" spans="2:10" ht="51" x14ac:dyDescent="0.2">
      <c r="B21" s="14">
        <v>14</v>
      </c>
      <c r="C21" s="42" t="s">
        <v>42</v>
      </c>
      <c r="D21" s="51" t="s">
        <v>230</v>
      </c>
      <c r="E21" s="10" t="s">
        <v>43</v>
      </c>
      <c r="F21" s="15">
        <v>1</v>
      </c>
      <c r="G21" s="53" t="s">
        <v>33</v>
      </c>
      <c r="H21" s="52">
        <f>1600/1.12</f>
        <v>1428.5714285714284</v>
      </c>
      <c r="I21" s="52">
        <f t="shared" si="0"/>
        <v>1428.5714285714284</v>
      </c>
      <c r="J21" s="23" t="s">
        <v>15</v>
      </c>
    </row>
    <row r="22" spans="2:10" ht="63.75" x14ac:dyDescent="0.2">
      <c r="B22" s="14">
        <v>15</v>
      </c>
      <c r="C22" s="53" t="s">
        <v>44</v>
      </c>
      <c r="D22" s="51" t="s">
        <v>230</v>
      </c>
      <c r="E22" s="10" t="s">
        <v>45</v>
      </c>
      <c r="F22" s="15">
        <v>50</v>
      </c>
      <c r="G22" s="54" t="s">
        <v>14</v>
      </c>
      <c r="H22" s="52">
        <f>10/1.12</f>
        <v>8.928571428571427</v>
      </c>
      <c r="I22" s="52">
        <f t="shared" si="0"/>
        <v>446.42857142857133</v>
      </c>
      <c r="J22" s="23" t="s">
        <v>15</v>
      </c>
    </row>
    <row r="23" spans="2:10" ht="51" x14ac:dyDescent="0.2">
      <c r="B23" s="14">
        <v>16</v>
      </c>
      <c r="C23" s="53" t="s">
        <v>46</v>
      </c>
      <c r="D23" s="51" t="s">
        <v>230</v>
      </c>
      <c r="E23" s="10" t="s">
        <v>47</v>
      </c>
      <c r="F23" s="15">
        <v>1</v>
      </c>
      <c r="G23" s="54" t="s">
        <v>14</v>
      </c>
      <c r="H23" s="52">
        <f>300/1.12</f>
        <v>267.85714285714283</v>
      </c>
      <c r="I23" s="52">
        <f t="shared" si="0"/>
        <v>267.85714285714283</v>
      </c>
      <c r="J23" s="23" t="s">
        <v>15</v>
      </c>
    </row>
    <row r="24" spans="2:10" ht="51" x14ac:dyDescent="0.2">
      <c r="B24" s="14">
        <v>17</v>
      </c>
      <c r="C24" s="53" t="s">
        <v>48</v>
      </c>
      <c r="D24" s="51" t="s">
        <v>230</v>
      </c>
      <c r="E24" s="10" t="s">
        <v>49</v>
      </c>
      <c r="F24" s="15">
        <v>4</v>
      </c>
      <c r="G24" s="54" t="s">
        <v>14</v>
      </c>
      <c r="H24" s="52">
        <f>410/1.12</f>
        <v>366.07142857142856</v>
      </c>
      <c r="I24" s="52">
        <f t="shared" si="0"/>
        <v>1464.2857142857142</v>
      </c>
      <c r="J24" s="23" t="s">
        <v>15</v>
      </c>
    </row>
    <row r="25" spans="2:10" ht="51" x14ac:dyDescent="0.2">
      <c r="B25" s="14">
        <v>18</v>
      </c>
      <c r="C25" s="53" t="s">
        <v>50</v>
      </c>
      <c r="D25" s="51" t="s">
        <v>230</v>
      </c>
      <c r="E25" s="10" t="s">
        <v>51</v>
      </c>
      <c r="F25" s="15">
        <v>6</v>
      </c>
      <c r="G25" s="54" t="s">
        <v>14</v>
      </c>
      <c r="H25" s="52">
        <f>570/1.12</f>
        <v>508.92857142857139</v>
      </c>
      <c r="I25" s="52">
        <f t="shared" si="0"/>
        <v>3053.5714285714284</v>
      </c>
      <c r="J25" s="23" t="s">
        <v>15</v>
      </c>
    </row>
    <row r="26" spans="2:10" ht="63.75" x14ac:dyDescent="0.2">
      <c r="B26" s="14">
        <v>19</v>
      </c>
      <c r="C26" s="53" t="s">
        <v>52</v>
      </c>
      <c r="D26" s="51" t="s">
        <v>230</v>
      </c>
      <c r="E26" s="10" t="s">
        <v>53</v>
      </c>
      <c r="F26" s="15">
        <v>1</v>
      </c>
      <c r="G26" s="54" t="s">
        <v>14</v>
      </c>
      <c r="H26" s="52">
        <f>2500/1.12</f>
        <v>2232.1428571428569</v>
      </c>
      <c r="I26" s="52">
        <f t="shared" si="0"/>
        <v>2232.1428571428569</v>
      </c>
      <c r="J26" s="23" t="s">
        <v>15</v>
      </c>
    </row>
    <row r="27" spans="2:10" ht="51" x14ac:dyDescent="0.2">
      <c r="B27" s="14">
        <v>20</v>
      </c>
      <c r="C27" s="53" t="s">
        <v>54</v>
      </c>
      <c r="D27" s="51" t="s">
        <v>230</v>
      </c>
      <c r="E27" s="10" t="s">
        <v>55</v>
      </c>
      <c r="F27" s="15">
        <v>11</v>
      </c>
      <c r="G27" s="53" t="s">
        <v>14</v>
      </c>
      <c r="H27" s="52">
        <f>700/1.12</f>
        <v>624.99999999999989</v>
      </c>
      <c r="I27" s="52">
        <f t="shared" si="0"/>
        <v>6874.9999999999991</v>
      </c>
      <c r="J27" s="23" t="s">
        <v>15</v>
      </c>
    </row>
    <row r="28" spans="2:10" ht="63.75" x14ac:dyDescent="0.2">
      <c r="B28" s="14">
        <v>21</v>
      </c>
      <c r="C28" s="53" t="s">
        <v>56</v>
      </c>
      <c r="D28" s="51" t="s">
        <v>230</v>
      </c>
      <c r="E28" s="10" t="s">
        <v>57</v>
      </c>
      <c r="F28" s="15">
        <v>20</v>
      </c>
      <c r="G28" s="53" t="s">
        <v>58</v>
      </c>
      <c r="H28" s="52">
        <f>120/1.12</f>
        <v>107.14285714285714</v>
      </c>
      <c r="I28" s="52">
        <f t="shared" si="0"/>
        <v>2142.8571428571427</v>
      </c>
      <c r="J28" s="23" t="s">
        <v>15</v>
      </c>
    </row>
    <row r="29" spans="2:10" ht="63.75" x14ac:dyDescent="0.2">
      <c r="B29" s="14">
        <v>22</v>
      </c>
      <c r="C29" s="53" t="s">
        <v>59</v>
      </c>
      <c r="D29" s="51" t="s">
        <v>230</v>
      </c>
      <c r="E29" s="10" t="s">
        <v>60</v>
      </c>
      <c r="F29" s="15">
        <v>10</v>
      </c>
      <c r="G29" s="53" t="s">
        <v>58</v>
      </c>
      <c r="H29" s="52">
        <f>150/1.12</f>
        <v>133.92857142857142</v>
      </c>
      <c r="I29" s="52">
        <f t="shared" si="0"/>
        <v>1339.2857142857142</v>
      </c>
      <c r="J29" s="23" t="s">
        <v>15</v>
      </c>
    </row>
    <row r="30" spans="2:10" ht="63.75" x14ac:dyDescent="0.2">
      <c r="B30" s="14">
        <v>23</v>
      </c>
      <c r="C30" s="53" t="s">
        <v>61</v>
      </c>
      <c r="D30" s="51" t="s">
        <v>230</v>
      </c>
      <c r="E30" s="10" t="s">
        <v>62</v>
      </c>
      <c r="F30" s="15">
        <v>7</v>
      </c>
      <c r="G30" s="53" t="s">
        <v>58</v>
      </c>
      <c r="H30" s="52">
        <f>350/1.12</f>
        <v>312.49999999999994</v>
      </c>
      <c r="I30" s="52">
        <f t="shared" si="0"/>
        <v>2187.4999999999995</v>
      </c>
      <c r="J30" s="23" t="s">
        <v>15</v>
      </c>
    </row>
    <row r="31" spans="2:10" ht="63.75" x14ac:dyDescent="0.2">
      <c r="B31" s="14">
        <v>24</v>
      </c>
      <c r="C31" s="53" t="s">
        <v>63</v>
      </c>
      <c r="D31" s="51" t="s">
        <v>230</v>
      </c>
      <c r="E31" s="10" t="s">
        <v>64</v>
      </c>
      <c r="F31" s="15">
        <v>7</v>
      </c>
      <c r="G31" s="53" t="s">
        <v>58</v>
      </c>
      <c r="H31" s="52">
        <f>500/1.12</f>
        <v>446.42857142857139</v>
      </c>
      <c r="I31" s="52">
        <f t="shared" si="0"/>
        <v>3124.9999999999995</v>
      </c>
      <c r="J31" s="23" t="s">
        <v>15</v>
      </c>
    </row>
    <row r="32" spans="2:10" ht="63.75" x14ac:dyDescent="0.2">
      <c r="B32" s="14">
        <v>25</v>
      </c>
      <c r="C32" s="53" t="s">
        <v>65</v>
      </c>
      <c r="D32" s="51" t="s">
        <v>230</v>
      </c>
      <c r="E32" s="10" t="s">
        <v>66</v>
      </c>
      <c r="F32" s="15">
        <v>7</v>
      </c>
      <c r="G32" s="53" t="s">
        <v>58</v>
      </c>
      <c r="H32" s="52">
        <f>750/1.12</f>
        <v>669.64285714285711</v>
      </c>
      <c r="I32" s="52">
        <f t="shared" si="0"/>
        <v>4687.5</v>
      </c>
      <c r="J32" s="23" t="s">
        <v>15</v>
      </c>
    </row>
    <row r="33" spans="2:10" ht="76.5" x14ac:dyDescent="0.2">
      <c r="B33" s="14">
        <v>26</v>
      </c>
      <c r="C33" s="42" t="s">
        <v>67</v>
      </c>
      <c r="D33" s="51" t="s">
        <v>230</v>
      </c>
      <c r="E33" s="10" t="s">
        <v>68</v>
      </c>
      <c r="F33" s="15">
        <v>40</v>
      </c>
      <c r="G33" s="53" t="s">
        <v>33</v>
      </c>
      <c r="H33" s="52">
        <f>200/1.12</f>
        <v>178.57142857142856</v>
      </c>
      <c r="I33" s="52">
        <f t="shared" si="0"/>
        <v>7142.8571428571422</v>
      </c>
      <c r="J33" s="23" t="s">
        <v>15</v>
      </c>
    </row>
    <row r="34" spans="2:10" ht="76.5" x14ac:dyDescent="0.2">
      <c r="B34" s="14">
        <v>27</v>
      </c>
      <c r="C34" s="53" t="s">
        <v>69</v>
      </c>
      <c r="D34" s="51" t="s">
        <v>230</v>
      </c>
      <c r="E34" s="10" t="s">
        <v>70</v>
      </c>
      <c r="F34" s="15">
        <v>3</v>
      </c>
      <c r="G34" s="54" t="s">
        <v>14</v>
      </c>
      <c r="H34" s="52">
        <f>3000/1.12</f>
        <v>2678.5714285714284</v>
      </c>
      <c r="I34" s="52">
        <f t="shared" si="0"/>
        <v>8035.7142857142853</v>
      </c>
      <c r="J34" s="23" t="s">
        <v>15</v>
      </c>
    </row>
    <row r="35" spans="2:10" ht="51" x14ac:dyDescent="0.2">
      <c r="B35" s="14">
        <v>28</v>
      </c>
      <c r="C35" s="53" t="s">
        <v>71</v>
      </c>
      <c r="D35" s="51" t="s">
        <v>230</v>
      </c>
      <c r="E35" s="10" t="s">
        <v>72</v>
      </c>
      <c r="F35" s="15">
        <v>10</v>
      </c>
      <c r="G35" s="53" t="s">
        <v>14</v>
      </c>
      <c r="H35" s="52">
        <f>85/1.12</f>
        <v>75.892857142857139</v>
      </c>
      <c r="I35" s="52">
        <f t="shared" si="0"/>
        <v>758.92857142857133</v>
      </c>
      <c r="J35" s="23" t="s">
        <v>15</v>
      </c>
    </row>
    <row r="36" spans="2:10" ht="76.5" x14ac:dyDescent="0.2">
      <c r="B36" s="14">
        <v>29</v>
      </c>
      <c r="C36" s="53" t="s">
        <v>73</v>
      </c>
      <c r="D36" s="51" t="s">
        <v>230</v>
      </c>
      <c r="E36" s="10" t="s">
        <v>74</v>
      </c>
      <c r="F36" s="15">
        <v>10</v>
      </c>
      <c r="G36" s="53" t="s">
        <v>14</v>
      </c>
      <c r="H36" s="52">
        <f>200/1.12</f>
        <v>178.57142857142856</v>
      </c>
      <c r="I36" s="52">
        <f t="shared" si="0"/>
        <v>1785.7142857142856</v>
      </c>
      <c r="J36" s="23" t="s">
        <v>15</v>
      </c>
    </row>
    <row r="37" spans="2:10" ht="51" customHeight="1" x14ac:dyDescent="0.2">
      <c r="B37" s="14">
        <v>30</v>
      </c>
      <c r="C37" s="42" t="s">
        <v>75</v>
      </c>
      <c r="D37" s="51" t="s">
        <v>230</v>
      </c>
      <c r="E37" s="10" t="s">
        <v>76</v>
      </c>
      <c r="F37" s="15">
        <v>15</v>
      </c>
      <c r="G37" s="53" t="s">
        <v>14</v>
      </c>
      <c r="H37" s="52">
        <f>250/1.12</f>
        <v>223.21428571428569</v>
      </c>
      <c r="I37" s="52">
        <f t="shared" si="0"/>
        <v>3348.2142857142853</v>
      </c>
      <c r="J37" s="23" t="s">
        <v>15</v>
      </c>
    </row>
    <row r="38" spans="2:10" ht="51" x14ac:dyDescent="0.2">
      <c r="B38" s="14">
        <v>31</v>
      </c>
      <c r="C38" s="53" t="s">
        <v>77</v>
      </c>
      <c r="D38" s="51" t="s">
        <v>230</v>
      </c>
      <c r="E38" s="10" t="s">
        <v>78</v>
      </c>
      <c r="F38" s="15">
        <v>10</v>
      </c>
      <c r="G38" s="53" t="s">
        <v>14</v>
      </c>
      <c r="H38" s="52">
        <f>100/1.12</f>
        <v>89.285714285714278</v>
      </c>
      <c r="I38" s="52">
        <f t="shared" si="0"/>
        <v>892.85714285714278</v>
      </c>
      <c r="J38" s="23" t="s">
        <v>15</v>
      </c>
    </row>
    <row r="39" spans="2:10" ht="51" x14ac:dyDescent="0.2">
      <c r="B39" s="14">
        <v>32</v>
      </c>
      <c r="C39" s="53" t="s">
        <v>79</v>
      </c>
      <c r="D39" s="51" t="s">
        <v>230</v>
      </c>
      <c r="E39" s="10" t="s">
        <v>80</v>
      </c>
      <c r="F39" s="15">
        <v>5</v>
      </c>
      <c r="G39" s="53" t="s">
        <v>14</v>
      </c>
      <c r="H39" s="52">
        <f>500/1.12</f>
        <v>446.42857142857139</v>
      </c>
      <c r="I39" s="52">
        <f t="shared" si="0"/>
        <v>2232.1428571428569</v>
      </c>
      <c r="J39" s="23" t="s">
        <v>15</v>
      </c>
    </row>
    <row r="40" spans="2:10" ht="51" x14ac:dyDescent="0.2">
      <c r="B40" s="14">
        <v>33</v>
      </c>
      <c r="C40" s="53" t="s">
        <v>81</v>
      </c>
      <c r="D40" s="51" t="s">
        <v>230</v>
      </c>
      <c r="E40" s="10" t="s">
        <v>82</v>
      </c>
      <c r="F40" s="15">
        <v>3</v>
      </c>
      <c r="G40" s="53" t="s">
        <v>33</v>
      </c>
      <c r="H40" s="52">
        <f>200/1.12</f>
        <v>178.57142857142856</v>
      </c>
      <c r="I40" s="52">
        <f t="shared" si="0"/>
        <v>535.71428571428567</v>
      </c>
      <c r="J40" s="23" t="s">
        <v>15</v>
      </c>
    </row>
    <row r="41" spans="2:10" ht="89.25" x14ac:dyDescent="0.2">
      <c r="B41" s="14">
        <v>34</v>
      </c>
      <c r="C41" s="53" t="s">
        <v>83</v>
      </c>
      <c r="D41" s="51" t="s">
        <v>230</v>
      </c>
      <c r="E41" s="10" t="s">
        <v>84</v>
      </c>
      <c r="F41" s="15">
        <v>200</v>
      </c>
      <c r="G41" s="53" t="s">
        <v>14</v>
      </c>
      <c r="H41" s="52">
        <f>30/1.12</f>
        <v>26.785714285714285</v>
      </c>
      <c r="I41" s="52">
        <f t="shared" si="0"/>
        <v>5357.1428571428569</v>
      </c>
      <c r="J41" s="23" t="s">
        <v>15</v>
      </c>
    </row>
    <row r="42" spans="2:10" ht="63.75" x14ac:dyDescent="0.2">
      <c r="B42" s="14">
        <v>35</v>
      </c>
      <c r="C42" s="53" t="s">
        <v>85</v>
      </c>
      <c r="D42" s="51" t="s">
        <v>230</v>
      </c>
      <c r="E42" s="10" t="s">
        <v>86</v>
      </c>
      <c r="F42" s="15">
        <v>200</v>
      </c>
      <c r="G42" s="53" t="s">
        <v>14</v>
      </c>
      <c r="H42" s="52">
        <f>10/1.12</f>
        <v>8.928571428571427</v>
      </c>
      <c r="I42" s="52">
        <f t="shared" si="0"/>
        <v>1785.7142857142853</v>
      </c>
      <c r="J42" s="23" t="s">
        <v>15</v>
      </c>
    </row>
    <row r="43" spans="2:10" ht="127.5" x14ac:dyDescent="0.2">
      <c r="B43" s="14">
        <v>36</v>
      </c>
      <c r="C43" s="53" t="s">
        <v>87</v>
      </c>
      <c r="D43" s="51" t="s">
        <v>230</v>
      </c>
      <c r="E43" s="10" t="s">
        <v>88</v>
      </c>
      <c r="F43" s="15">
        <v>350</v>
      </c>
      <c r="G43" s="53" t="s">
        <v>14</v>
      </c>
      <c r="H43" s="52">
        <f>77/1.12</f>
        <v>68.75</v>
      </c>
      <c r="I43" s="52">
        <f t="shared" si="0"/>
        <v>24062.5</v>
      </c>
      <c r="J43" s="23" t="s">
        <v>15</v>
      </c>
    </row>
    <row r="44" spans="2:10" ht="63.75" x14ac:dyDescent="0.2">
      <c r="B44" s="14">
        <v>37</v>
      </c>
      <c r="C44" s="53" t="s">
        <v>89</v>
      </c>
      <c r="D44" s="51" t="s">
        <v>230</v>
      </c>
      <c r="E44" s="10" t="s">
        <v>90</v>
      </c>
      <c r="F44" s="15">
        <v>1</v>
      </c>
      <c r="G44" s="53" t="s">
        <v>14</v>
      </c>
      <c r="H44" s="52">
        <f>500/1.12</f>
        <v>446.42857142857139</v>
      </c>
      <c r="I44" s="52">
        <f t="shared" si="0"/>
        <v>446.42857142857139</v>
      </c>
      <c r="J44" s="23" t="s">
        <v>15</v>
      </c>
    </row>
    <row r="45" spans="2:10" ht="63.75" x14ac:dyDescent="0.2">
      <c r="B45" s="14">
        <v>38</v>
      </c>
      <c r="C45" s="42" t="s">
        <v>91</v>
      </c>
      <c r="D45" s="51" t="s">
        <v>230</v>
      </c>
      <c r="E45" s="10" t="s">
        <v>92</v>
      </c>
      <c r="F45" s="15">
        <v>7</v>
      </c>
      <c r="G45" s="53" t="s">
        <v>14</v>
      </c>
      <c r="H45" s="52">
        <f>150/1.12</f>
        <v>133.92857142857142</v>
      </c>
      <c r="I45" s="52">
        <f t="shared" si="0"/>
        <v>937.49999999999989</v>
      </c>
      <c r="J45" s="23" t="s">
        <v>15</v>
      </c>
    </row>
    <row r="46" spans="2:10" ht="51" x14ac:dyDescent="0.2">
      <c r="B46" s="14">
        <v>39</v>
      </c>
      <c r="C46" s="42" t="s">
        <v>93</v>
      </c>
      <c r="D46" s="51" t="s">
        <v>230</v>
      </c>
      <c r="E46" s="10" t="s">
        <v>94</v>
      </c>
      <c r="F46" s="15">
        <v>5</v>
      </c>
      <c r="G46" s="53" t="s">
        <v>14</v>
      </c>
      <c r="H46" s="52">
        <f>400/1.12</f>
        <v>357.14285714285711</v>
      </c>
      <c r="I46" s="52">
        <f t="shared" si="0"/>
        <v>1785.7142857142856</v>
      </c>
      <c r="J46" s="23" t="s">
        <v>15</v>
      </c>
    </row>
    <row r="47" spans="2:10" ht="63.75" x14ac:dyDescent="0.2">
      <c r="B47" s="14">
        <v>40</v>
      </c>
      <c r="C47" s="53" t="s">
        <v>95</v>
      </c>
      <c r="D47" s="51" t="s">
        <v>230</v>
      </c>
      <c r="E47" s="10" t="s">
        <v>96</v>
      </c>
      <c r="F47" s="15">
        <v>5</v>
      </c>
      <c r="G47" s="53" t="s">
        <v>14</v>
      </c>
      <c r="H47" s="52">
        <f>25/1.12</f>
        <v>22.321428571428569</v>
      </c>
      <c r="I47" s="52">
        <f t="shared" si="0"/>
        <v>111.60714285714285</v>
      </c>
      <c r="J47" s="23" t="s">
        <v>15</v>
      </c>
    </row>
    <row r="48" spans="2:10" ht="76.5" x14ac:dyDescent="0.2">
      <c r="B48" s="14">
        <v>41</v>
      </c>
      <c r="C48" s="53" t="s">
        <v>97</v>
      </c>
      <c r="D48" s="51" t="s">
        <v>230</v>
      </c>
      <c r="E48" s="10" t="s">
        <v>218</v>
      </c>
      <c r="F48" s="15">
        <v>2</v>
      </c>
      <c r="G48" s="53" t="s">
        <v>33</v>
      </c>
      <c r="H48" s="52">
        <f>2500/1.12</f>
        <v>2232.1428571428569</v>
      </c>
      <c r="I48" s="52">
        <f t="shared" si="0"/>
        <v>4464.2857142857138</v>
      </c>
      <c r="J48" s="23" t="s">
        <v>15</v>
      </c>
    </row>
    <row r="49" spans="2:10" ht="63.75" x14ac:dyDescent="0.2">
      <c r="B49" s="14">
        <v>42</v>
      </c>
      <c r="C49" s="53" t="s">
        <v>98</v>
      </c>
      <c r="D49" s="51" t="s">
        <v>230</v>
      </c>
      <c r="E49" s="10" t="s">
        <v>219</v>
      </c>
      <c r="F49" s="15">
        <v>2</v>
      </c>
      <c r="G49" s="54" t="s">
        <v>33</v>
      </c>
      <c r="H49" s="52">
        <f>2500/1.12</f>
        <v>2232.1428571428569</v>
      </c>
      <c r="I49" s="52">
        <f t="shared" si="0"/>
        <v>4464.2857142857138</v>
      </c>
      <c r="J49" s="23" t="s">
        <v>15</v>
      </c>
    </row>
    <row r="50" spans="2:10" ht="51" x14ac:dyDescent="0.2">
      <c r="B50" s="14">
        <v>43</v>
      </c>
      <c r="C50" s="53" t="s">
        <v>99</v>
      </c>
      <c r="D50" s="51" t="s">
        <v>230</v>
      </c>
      <c r="E50" s="10" t="s">
        <v>100</v>
      </c>
      <c r="F50" s="15">
        <v>5</v>
      </c>
      <c r="G50" s="54" t="s">
        <v>14</v>
      </c>
      <c r="H50" s="52">
        <f>100/1.12</f>
        <v>89.285714285714278</v>
      </c>
      <c r="I50" s="52">
        <f t="shared" si="0"/>
        <v>446.42857142857139</v>
      </c>
      <c r="J50" s="23" t="s">
        <v>15</v>
      </c>
    </row>
    <row r="51" spans="2:10" ht="76.5" x14ac:dyDescent="0.2">
      <c r="B51" s="14">
        <v>44</v>
      </c>
      <c r="C51" s="53" t="s">
        <v>101</v>
      </c>
      <c r="D51" s="51" t="s">
        <v>230</v>
      </c>
      <c r="E51" s="10" t="s">
        <v>102</v>
      </c>
      <c r="F51" s="15">
        <v>5</v>
      </c>
      <c r="G51" s="54" t="s">
        <v>14</v>
      </c>
      <c r="H51" s="52">
        <f>1000/1.12</f>
        <v>892.85714285714278</v>
      </c>
      <c r="I51" s="52">
        <f t="shared" si="0"/>
        <v>4464.2857142857138</v>
      </c>
      <c r="J51" s="23" t="s">
        <v>15</v>
      </c>
    </row>
    <row r="52" spans="2:10" ht="89.25" x14ac:dyDescent="0.2">
      <c r="B52" s="14">
        <v>45</v>
      </c>
      <c r="C52" s="53" t="s">
        <v>103</v>
      </c>
      <c r="D52" s="51" t="s">
        <v>230</v>
      </c>
      <c r="E52" s="10" t="s">
        <v>104</v>
      </c>
      <c r="F52" s="15">
        <v>10</v>
      </c>
      <c r="G52" s="54" t="s">
        <v>14</v>
      </c>
      <c r="H52" s="52">
        <f>700/1.12</f>
        <v>624.99999999999989</v>
      </c>
      <c r="I52" s="52">
        <f t="shared" si="0"/>
        <v>6249.9999999999991</v>
      </c>
      <c r="J52" s="23" t="s">
        <v>15</v>
      </c>
    </row>
    <row r="53" spans="2:10" ht="127.5" x14ac:dyDescent="0.2">
      <c r="B53" s="14">
        <v>46</v>
      </c>
      <c r="C53" s="53" t="s">
        <v>105</v>
      </c>
      <c r="D53" s="51" t="s">
        <v>230</v>
      </c>
      <c r="E53" s="10" t="s">
        <v>106</v>
      </c>
      <c r="F53" s="15">
        <v>10</v>
      </c>
      <c r="G53" s="54" t="s">
        <v>14</v>
      </c>
      <c r="H53" s="52">
        <f>500/1.12</f>
        <v>446.42857142857139</v>
      </c>
      <c r="I53" s="52">
        <f t="shared" si="0"/>
        <v>4464.2857142857138</v>
      </c>
      <c r="J53" s="23" t="s">
        <v>15</v>
      </c>
    </row>
    <row r="54" spans="2:10" ht="51" x14ac:dyDescent="0.2">
      <c r="B54" s="14">
        <v>47</v>
      </c>
      <c r="C54" s="53" t="s">
        <v>107</v>
      </c>
      <c r="D54" s="51" t="s">
        <v>230</v>
      </c>
      <c r="E54" s="10" t="s">
        <v>220</v>
      </c>
      <c r="F54" s="15">
        <v>3</v>
      </c>
      <c r="G54" s="53" t="s">
        <v>33</v>
      </c>
      <c r="H54" s="52">
        <f>300/1.12</f>
        <v>267.85714285714283</v>
      </c>
      <c r="I54" s="52">
        <f t="shared" si="0"/>
        <v>803.57142857142844</v>
      </c>
      <c r="J54" s="23" t="s">
        <v>15</v>
      </c>
    </row>
    <row r="55" spans="2:10" ht="51" x14ac:dyDescent="0.2">
      <c r="B55" s="14">
        <v>48</v>
      </c>
      <c r="C55" s="53" t="s">
        <v>108</v>
      </c>
      <c r="D55" s="51" t="s">
        <v>230</v>
      </c>
      <c r="E55" s="10" t="s">
        <v>109</v>
      </c>
      <c r="F55" s="15">
        <v>5</v>
      </c>
      <c r="G55" s="54" t="s">
        <v>14</v>
      </c>
      <c r="H55" s="52">
        <f>250/1.12</f>
        <v>223.21428571428569</v>
      </c>
      <c r="I55" s="52">
        <f t="shared" si="0"/>
        <v>1116.0714285714284</v>
      </c>
      <c r="J55" s="23" t="s">
        <v>15</v>
      </c>
    </row>
    <row r="56" spans="2:10" ht="51" x14ac:dyDescent="0.2">
      <c r="B56" s="14">
        <v>49</v>
      </c>
      <c r="C56" s="53" t="s">
        <v>110</v>
      </c>
      <c r="D56" s="51" t="s">
        <v>230</v>
      </c>
      <c r="E56" s="10" t="s">
        <v>221</v>
      </c>
      <c r="F56" s="15">
        <v>24</v>
      </c>
      <c r="G56" s="53" t="s">
        <v>111</v>
      </c>
      <c r="H56" s="52">
        <f>2500/1.12</f>
        <v>2232.1428571428569</v>
      </c>
      <c r="I56" s="52">
        <f t="shared" si="0"/>
        <v>53571.428571428565</v>
      </c>
      <c r="J56" s="23" t="s">
        <v>15</v>
      </c>
    </row>
    <row r="57" spans="2:10" ht="102" x14ac:dyDescent="0.2">
      <c r="B57" s="14">
        <v>50</v>
      </c>
      <c r="C57" s="53" t="s">
        <v>112</v>
      </c>
      <c r="D57" s="51" t="s">
        <v>230</v>
      </c>
      <c r="E57" s="10" t="s">
        <v>113</v>
      </c>
      <c r="F57" s="15">
        <v>5</v>
      </c>
      <c r="G57" s="53" t="s">
        <v>14</v>
      </c>
      <c r="H57" s="52">
        <f>500/1.12</f>
        <v>446.42857142857139</v>
      </c>
      <c r="I57" s="52">
        <f t="shared" si="0"/>
        <v>2232.1428571428569</v>
      </c>
      <c r="J57" s="23" t="s">
        <v>15</v>
      </c>
    </row>
    <row r="58" spans="2:10" ht="63.75" x14ac:dyDescent="0.2">
      <c r="B58" s="14">
        <v>51</v>
      </c>
      <c r="C58" s="53" t="s">
        <v>114</v>
      </c>
      <c r="D58" s="51" t="s">
        <v>230</v>
      </c>
      <c r="E58" s="10" t="s">
        <v>222</v>
      </c>
      <c r="F58" s="15">
        <v>5</v>
      </c>
      <c r="G58" s="53" t="s">
        <v>14</v>
      </c>
      <c r="H58" s="52">
        <f>300/1.12</f>
        <v>267.85714285714283</v>
      </c>
      <c r="I58" s="52">
        <f t="shared" si="0"/>
        <v>1339.2857142857142</v>
      </c>
      <c r="J58" s="23" t="s">
        <v>15</v>
      </c>
    </row>
    <row r="59" spans="2:10" ht="76.5" x14ac:dyDescent="0.2">
      <c r="B59" s="14">
        <v>52</v>
      </c>
      <c r="C59" s="53" t="s">
        <v>115</v>
      </c>
      <c r="D59" s="51" t="s">
        <v>230</v>
      </c>
      <c r="E59" s="10" t="s">
        <v>116</v>
      </c>
      <c r="F59" s="15">
        <v>5</v>
      </c>
      <c r="G59" s="53" t="s">
        <v>14</v>
      </c>
      <c r="H59" s="52">
        <f>100/1.12</f>
        <v>89.285714285714278</v>
      </c>
      <c r="I59" s="52">
        <f t="shared" si="0"/>
        <v>446.42857142857139</v>
      </c>
      <c r="J59" s="23" t="s">
        <v>15</v>
      </c>
    </row>
    <row r="60" spans="2:10" ht="76.5" x14ac:dyDescent="0.2">
      <c r="B60" s="14">
        <v>53</v>
      </c>
      <c r="C60" s="53" t="s">
        <v>117</v>
      </c>
      <c r="D60" s="51" t="s">
        <v>230</v>
      </c>
      <c r="E60" s="10" t="s">
        <v>118</v>
      </c>
      <c r="F60" s="15">
        <v>5</v>
      </c>
      <c r="G60" s="53" t="s">
        <v>14</v>
      </c>
      <c r="H60" s="55">
        <f>80/1.12</f>
        <v>71.428571428571416</v>
      </c>
      <c r="I60" s="52">
        <f t="shared" si="0"/>
        <v>357.14285714285711</v>
      </c>
      <c r="J60" s="23" t="s">
        <v>15</v>
      </c>
    </row>
    <row r="61" spans="2:10" ht="204" x14ac:dyDescent="0.2">
      <c r="B61" s="14">
        <v>54</v>
      </c>
      <c r="C61" s="53" t="s">
        <v>119</v>
      </c>
      <c r="D61" s="51" t="s">
        <v>230</v>
      </c>
      <c r="E61" s="10" t="s">
        <v>120</v>
      </c>
      <c r="F61" s="15">
        <v>50</v>
      </c>
      <c r="G61" s="53" t="s">
        <v>14</v>
      </c>
      <c r="H61" s="55">
        <f>150/1.12</f>
        <v>133.92857142857142</v>
      </c>
      <c r="I61" s="52">
        <f t="shared" si="0"/>
        <v>6696.4285714285706</v>
      </c>
      <c r="J61" s="23" t="s">
        <v>15</v>
      </c>
    </row>
    <row r="62" spans="2:10" ht="127.5" x14ac:dyDescent="0.2">
      <c r="B62" s="14">
        <v>55</v>
      </c>
      <c r="C62" s="53" t="s">
        <v>121</v>
      </c>
      <c r="D62" s="51" t="s">
        <v>230</v>
      </c>
      <c r="E62" s="10" t="s">
        <v>122</v>
      </c>
      <c r="F62" s="15">
        <v>50</v>
      </c>
      <c r="G62" s="53" t="s">
        <v>14</v>
      </c>
      <c r="H62" s="55">
        <f>600/1.12</f>
        <v>535.71428571428567</v>
      </c>
      <c r="I62" s="52">
        <f t="shared" si="0"/>
        <v>26785.714285714283</v>
      </c>
      <c r="J62" s="23" t="s">
        <v>15</v>
      </c>
    </row>
    <row r="63" spans="2:10" ht="127.5" x14ac:dyDescent="0.2">
      <c r="B63" s="14">
        <v>56</v>
      </c>
      <c r="C63" s="53" t="s">
        <v>123</v>
      </c>
      <c r="D63" s="51" t="s">
        <v>230</v>
      </c>
      <c r="E63" s="10" t="s">
        <v>124</v>
      </c>
      <c r="F63" s="15">
        <v>60</v>
      </c>
      <c r="G63" s="53" t="s">
        <v>14</v>
      </c>
      <c r="H63" s="55">
        <f>900/1.12</f>
        <v>803.57142857142844</v>
      </c>
      <c r="I63" s="52">
        <f t="shared" si="0"/>
        <v>48214.28571428571</v>
      </c>
      <c r="J63" s="23" t="s">
        <v>15</v>
      </c>
    </row>
    <row r="64" spans="2:10" ht="76.5" x14ac:dyDescent="0.2">
      <c r="B64" s="14">
        <v>57</v>
      </c>
      <c r="C64" s="53" t="s">
        <v>125</v>
      </c>
      <c r="D64" s="51" t="s">
        <v>230</v>
      </c>
      <c r="E64" s="10" t="s">
        <v>126</v>
      </c>
      <c r="F64" s="15">
        <v>5</v>
      </c>
      <c r="G64" s="53" t="s">
        <v>14</v>
      </c>
      <c r="H64" s="55">
        <f>400/1.12</f>
        <v>357.14285714285711</v>
      </c>
      <c r="I64" s="52">
        <f t="shared" si="0"/>
        <v>1785.7142857142856</v>
      </c>
      <c r="J64" s="23" t="s">
        <v>15</v>
      </c>
    </row>
    <row r="65" spans="2:10" ht="51" x14ac:dyDescent="0.2">
      <c r="B65" s="14">
        <v>58</v>
      </c>
      <c r="C65" s="53" t="s">
        <v>127</v>
      </c>
      <c r="D65" s="51" t="s">
        <v>230</v>
      </c>
      <c r="E65" s="10" t="s">
        <v>128</v>
      </c>
      <c r="F65" s="15">
        <v>80</v>
      </c>
      <c r="G65" s="53" t="s">
        <v>14</v>
      </c>
      <c r="H65" s="55">
        <f>30/1.12</f>
        <v>26.785714285714285</v>
      </c>
      <c r="I65" s="52">
        <f t="shared" si="0"/>
        <v>2142.8571428571427</v>
      </c>
      <c r="J65" s="23" t="s">
        <v>15</v>
      </c>
    </row>
    <row r="66" spans="2:10" ht="76.5" x14ac:dyDescent="0.2">
      <c r="B66" s="14">
        <v>59</v>
      </c>
      <c r="C66" s="53" t="s">
        <v>129</v>
      </c>
      <c r="D66" s="51" t="s">
        <v>230</v>
      </c>
      <c r="E66" s="10" t="s">
        <v>130</v>
      </c>
      <c r="F66" s="15">
        <v>20</v>
      </c>
      <c r="G66" s="53" t="s">
        <v>14</v>
      </c>
      <c r="H66" s="52">
        <f>50/1.12</f>
        <v>44.642857142857139</v>
      </c>
      <c r="I66" s="52">
        <f t="shared" si="0"/>
        <v>892.85714285714278</v>
      </c>
      <c r="J66" s="23" t="s">
        <v>15</v>
      </c>
    </row>
    <row r="67" spans="2:10" ht="89.25" x14ac:dyDescent="0.2">
      <c r="B67" s="14">
        <v>60</v>
      </c>
      <c r="C67" s="53" t="s">
        <v>131</v>
      </c>
      <c r="D67" s="51" t="s">
        <v>230</v>
      </c>
      <c r="E67" s="10" t="s">
        <v>132</v>
      </c>
      <c r="F67" s="56">
        <v>80</v>
      </c>
      <c r="G67" s="53" t="s">
        <v>14</v>
      </c>
      <c r="H67" s="52">
        <f>100/1.12</f>
        <v>89.285714285714278</v>
      </c>
      <c r="I67" s="52">
        <f t="shared" si="0"/>
        <v>7142.8571428571422</v>
      </c>
      <c r="J67" s="23" t="s">
        <v>15</v>
      </c>
    </row>
    <row r="68" spans="2:10" ht="76.5" x14ac:dyDescent="0.2">
      <c r="B68" s="14">
        <v>61</v>
      </c>
      <c r="C68" s="42" t="s">
        <v>133</v>
      </c>
      <c r="D68" s="51" t="s">
        <v>230</v>
      </c>
      <c r="E68" s="10" t="s">
        <v>134</v>
      </c>
      <c r="F68" s="56">
        <v>1</v>
      </c>
      <c r="G68" s="53" t="s">
        <v>111</v>
      </c>
      <c r="H68" s="52">
        <f>2500/1.12</f>
        <v>2232.1428571428569</v>
      </c>
      <c r="I68" s="52">
        <f t="shared" si="0"/>
        <v>2232.1428571428569</v>
      </c>
      <c r="J68" s="23" t="s">
        <v>15</v>
      </c>
    </row>
    <row r="69" spans="2:10" ht="63.75" x14ac:dyDescent="0.2">
      <c r="B69" s="14">
        <v>62</v>
      </c>
      <c r="C69" s="53" t="s">
        <v>135</v>
      </c>
      <c r="D69" s="51" t="s">
        <v>230</v>
      </c>
      <c r="E69" s="10" t="s">
        <v>223</v>
      </c>
      <c r="F69" s="56">
        <v>8</v>
      </c>
      <c r="G69" s="53" t="s">
        <v>14</v>
      </c>
      <c r="H69" s="52">
        <f>150/1.12</f>
        <v>133.92857142857142</v>
      </c>
      <c r="I69" s="52">
        <f t="shared" si="0"/>
        <v>1071.4285714285713</v>
      </c>
      <c r="J69" s="23" t="s">
        <v>15</v>
      </c>
    </row>
    <row r="70" spans="2:10" ht="51" x14ac:dyDescent="0.2">
      <c r="B70" s="14">
        <v>63</v>
      </c>
      <c r="C70" s="53" t="s">
        <v>136</v>
      </c>
      <c r="D70" s="51" t="s">
        <v>230</v>
      </c>
      <c r="E70" s="10" t="s">
        <v>137</v>
      </c>
      <c r="F70" s="56">
        <v>3</v>
      </c>
      <c r="G70" s="53" t="s">
        <v>14</v>
      </c>
      <c r="H70" s="52">
        <f>500/1.12</f>
        <v>446.42857142857139</v>
      </c>
      <c r="I70" s="52">
        <f t="shared" si="0"/>
        <v>1339.2857142857142</v>
      </c>
      <c r="J70" s="23" t="s">
        <v>15</v>
      </c>
    </row>
    <row r="71" spans="2:10" ht="76.5" x14ac:dyDescent="0.2">
      <c r="B71" s="14">
        <v>64</v>
      </c>
      <c r="C71" s="53" t="s">
        <v>138</v>
      </c>
      <c r="D71" s="51" t="s">
        <v>230</v>
      </c>
      <c r="E71" s="10" t="s">
        <v>139</v>
      </c>
      <c r="F71" s="56">
        <v>2</v>
      </c>
      <c r="G71" s="53" t="s">
        <v>111</v>
      </c>
      <c r="H71" s="52">
        <f>3000/1.12</f>
        <v>2678.5714285714284</v>
      </c>
      <c r="I71" s="52">
        <f t="shared" si="0"/>
        <v>5357.1428571428569</v>
      </c>
      <c r="J71" s="23" t="s">
        <v>15</v>
      </c>
    </row>
    <row r="72" spans="2:10" ht="63.75" x14ac:dyDescent="0.2">
      <c r="B72" s="14">
        <v>65</v>
      </c>
      <c r="C72" s="53" t="s">
        <v>140</v>
      </c>
      <c r="D72" s="51" t="s">
        <v>230</v>
      </c>
      <c r="E72" s="10" t="s">
        <v>141</v>
      </c>
      <c r="F72" s="56">
        <v>12</v>
      </c>
      <c r="G72" s="53" t="s">
        <v>111</v>
      </c>
      <c r="H72" s="52">
        <f>3000/1.12</f>
        <v>2678.5714285714284</v>
      </c>
      <c r="I72" s="52">
        <f t="shared" si="0"/>
        <v>32142.857142857141</v>
      </c>
      <c r="J72" s="23" t="s">
        <v>15</v>
      </c>
    </row>
    <row r="73" spans="2:10" ht="51" x14ac:dyDescent="0.2">
      <c r="B73" s="14">
        <v>66</v>
      </c>
      <c r="C73" s="53" t="s">
        <v>142</v>
      </c>
      <c r="D73" s="51" t="s">
        <v>230</v>
      </c>
      <c r="E73" s="10" t="s">
        <v>224</v>
      </c>
      <c r="F73" s="15">
        <v>7</v>
      </c>
      <c r="G73" s="53" t="s">
        <v>33</v>
      </c>
      <c r="H73" s="52">
        <f>300/1.12</f>
        <v>267.85714285714283</v>
      </c>
      <c r="I73" s="52">
        <f t="shared" ref="I73:I91" si="1">F73*H73</f>
        <v>1874.9999999999998</v>
      </c>
      <c r="J73" s="23" t="s">
        <v>15</v>
      </c>
    </row>
    <row r="74" spans="2:10" ht="51" x14ac:dyDescent="0.2">
      <c r="B74" s="14">
        <v>67</v>
      </c>
      <c r="C74" s="53" t="s">
        <v>143</v>
      </c>
      <c r="D74" s="51" t="s">
        <v>230</v>
      </c>
      <c r="E74" s="10" t="s">
        <v>144</v>
      </c>
      <c r="F74" s="15">
        <v>10</v>
      </c>
      <c r="G74" s="53" t="s">
        <v>14</v>
      </c>
      <c r="H74" s="52">
        <f>50/1.12</f>
        <v>44.642857142857139</v>
      </c>
      <c r="I74" s="52">
        <f t="shared" si="1"/>
        <v>446.42857142857139</v>
      </c>
      <c r="J74" s="23" t="s">
        <v>15</v>
      </c>
    </row>
    <row r="75" spans="2:10" ht="51" x14ac:dyDescent="0.2">
      <c r="B75" s="14">
        <v>68</v>
      </c>
      <c r="C75" s="53" t="s">
        <v>145</v>
      </c>
      <c r="D75" s="51" t="s">
        <v>230</v>
      </c>
      <c r="E75" s="10" t="s">
        <v>146</v>
      </c>
      <c r="F75" s="15">
        <v>10</v>
      </c>
      <c r="G75" s="53" t="s">
        <v>14</v>
      </c>
      <c r="H75" s="52">
        <f>50/1.12</f>
        <v>44.642857142857139</v>
      </c>
      <c r="I75" s="52">
        <f t="shared" si="1"/>
        <v>446.42857142857139</v>
      </c>
      <c r="J75" s="23" t="s">
        <v>15</v>
      </c>
    </row>
    <row r="76" spans="2:10" ht="51" x14ac:dyDescent="0.2">
      <c r="B76" s="14">
        <v>69</v>
      </c>
      <c r="C76" s="53" t="s">
        <v>147</v>
      </c>
      <c r="D76" s="51" t="s">
        <v>230</v>
      </c>
      <c r="E76" s="10" t="s">
        <v>148</v>
      </c>
      <c r="F76" s="15">
        <v>5</v>
      </c>
      <c r="G76" s="53" t="s">
        <v>14</v>
      </c>
      <c r="H76" s="52">
        <f>50/1.12</f>
        <v>44.642857142857139</v>
      </c>
      <c r="I76" s="52">
        <f t="shared" si="1"/>
        <v>223.21428571428569</v>
      </c>
      <c r="J76" s="23" t="s">
        <v>15</v>
      </c>
    </row>
    <row r="77" spans="2:10" ht="114.75" x14ac:dyDescent="0.2">
      <c r="B77" s="14">
        <v>70</v>
      </c>
      <c r="C77" s="53" t="s">
        <v>149</v>
      </c>
      <c r="D77" s="51" t="s">
        <v>230</v>
      </c>
      <c r="E77" s="10" t="s">
        <v>150</v>
      </c>
      <c r="F77" s="15">
        <v>3</v>
      </c>
      <c r="G77" s="53" t="s">
        <v>14</v>
      </c>
      <c r="H77" s="52">
        <f>3000/1.12</f>
        <v>2678.5714285714284</v>
      </c>
      <c r="I77" s="52">
        <f t="shared" si="1"/>
        <v>8035.7142857142853</v>
      </c>
      <c r="J77" s="23" t="s">
        <v>15</v>
      </c>
    </row>
    <row r="78" spans="2:10" ht="51" x14ac:dyDescent="0.2">
      <c r="B78" s="14">
        <v>71</v>
      </c>
      <c r="C78" s="53" t="s">
        <v>151</v>
      </c>
      <c r="D78" s="51" t="s">
        <v>230</v>
      </c>
      <c r="E78" s="10" t="s">
        <v>152</v>
      </c>
      <c r="F78" s="15">
        <v>15</v>
      </c>
      <c r="G78" s="53" t="s">
        <v>58</v>
      </c>
      <c r="H78" s="52">
        <f>50/1.12</f>
        <v>44.642857142857139</v>
      </c>
      <c r="I78" s="52">
        <f t="shared" si="1"/>
        <v>669.64285714285711</v>
      </c>
      <c r="J78" s="23" t="s">
        <v>15</v>
      </c>
    </row>
    <row r="79" spans="2:10" ht="51" x14ac:dyDescent="0.2">
      <c r="B79" s="14">
        <v>72</v>
      </c>
      <c r="C79" s="53" t="s">
        <v>153</v>
      </c>
      <c r="D79" s="51" t="s">
        <v>230</v>
      </c>
      <c r="E79" s="10" t="s">
        <v>154</v>
      </c>
      <c r="F79" s="15">
        <v>10</v>
      </c>
      <c r="G79" s="53" t="s">
        <v>58</v>
      </c>
      <c r="H79" s="52">
        <f>60/1.12</f>
        <v>53.571428571428569</v>
      </c>
      <c r="I79" s="52">
        <f t="shared" si="1"/>
        <v>535.71428571428567</v>
      </c>
      <c r="J79" s="23" t="s">
        <v>15</v>
      </c>
    </row>
    <row r="80" spans="2:10" ht="51" x14ac:dyDescent="0.2">
      <c r="B80" s="14">
        <v>73</v>
      </c>
      <c r="C80" s="53" t="s">
        <v>155</v>
      </c>
      <c r="D80" s="51" t="s">
        <v>230</v>
      </c>
      <c r="E80" s="10" t="s">
        <v>156</v>
      </c>
      <c r="F80" s="15">
        <v>5</v>
      </c>
      <c r="G80" s="53" t="s">
        <v>58</v>
      </c>
      <c r="H80" s="52">
        <f>300/1.12</f>
        <v>267.85714285714283</v>
      </c>
      <c r="I80" s="52">
        <f t="shared" si="1"/>
        <v>1339.2857142857142</v>
      </c>
      <c r="J80" s="23" t="s">
        <v>15</v>
      </c>
    </row>
    <row r="81" spans="2:10" ht="51" x14ac:dyDescent="0.2">
      <c r="B81" s="14">
        <v>74</v>
      </c>
      <c r="C81" s="53" t="s">
        <v>157</v>
      </c>
      <c r="D81" s="51" t="s">
        <v>230</v>
      </c>
      <c r="E81" s="10" t="s">
        <v>158</v>
      </c>
      <c r="F81" s="15">
        <v>5</v>
      </c>
      <c r="G81" s="53" t="s">
        <v>58</v>
      </c>
      <c r="H81" s="52">
        <f>300/1.12</f>
        <v>267.85714285714283</v>
      </c>
      <c r="I81" s="52">
        <f t="shared" si="1"/>
        <v>1339.2857142857142</v>
      </c>
      <c r="J81" s="23" t="s">
        <v>15</v>
      </c>
    </row>
    <row r="82" spans="2:10" ht="102" x14ac:dyDescent="0.2">
      <c r="B82" s="14">
        <v>75</v>
      </c>
      <c r="C82" s="53" t="s">
        <v>159</v>
      </c>
      <c r="D82" s="51" t="s">
        <v>230</v>
      </c>
      <c r="E82" s="10" t="s">
        <v>225</v>
      </c>
      <c r="F82" s="15">
        <v>10</v>
      </c>
      <c r="G82" s="53" t="s">
        <v>58</v>
      </c>
      <c r="H82" s="52">
        <f>100/1.12</f>
        <v>89.285714285714278</v>
      </c>
      <c r="I82" s="52">
        <f t="shared" si="1"/>
        <v>892.85714285714278</v>
      </c>
      <c r="J82" s="23" t="s">
        <v>15</v>
      </c>
    </row>
    <row r="83" spans="2:10" ht="89.25" x14ac:dyDescent="0.2">
      <c r="B83" s="14">
        <v>76</v>
      </c>
      <c r="C83" s="53" t="s">
        <v>160</v>
      </c>
      <c r="D83" s="51" t="s">
        <v>230</v>
      </c>
      <c r="E83" s="10" t="s">
        <v>226</v>
      </c>
      <c r="F83" s="15">
        <v>10</v>
      </c>
      <c r="G83" s="53" t="s">
        <v>58</v>
      </c>
      <c r="H83" s="52">
        <f>100/1.12</f>
        <v>89.285714285714278</v>
      </c>
      <c r="I83" s="52">
        <f t="shared" si="1"/>
        <v>892.85714285714278</v>
      </c>
      <c r="J83" s="23" t="s">
        <v>15</v>
      </c>
    </row>
    <row r="84" spans="2:10" ht="76.5" x14ac:dyDescent="0.2">
      <c r="B84" s="14">
        <v>77</v>
      </c>
      <c r="C84" s="53" t="s">
        <v>161</v>
      </c>
      <c r="D84" s="51" t="s">
        <v>230</v>
      </c>
      <c r="E84" s="10" t="s">
        <v>162</v>
      </c>
      <c r="F84" s="15">
        <v>7</v>
      </c>
      <c r="G84" s="53" t="s">
        <v>14</v>
      </c>
      <c r="H84" s="52">
        <f>320/1.12</f>
        <v>285.71428571428567</v>
      </c>
      <c r="I84" s="52">
        <f t="shared" si="1"/>
        <v>1999.9999999999995</v>
      </c>
      <c r="J84" s="23" t="s">
        <v>15</v>
      </c>
    </row>
    <row r="85" spans="2:10" ht="63.75" x14ac:dyDescent="0.2">
      <c r="B85" s="14">
        <v>78</v>
      </c>
      <c r="C85" s="53" t="s">
        <v>163</v>
      </c>
      <c r="D85" s="51" t="s">
        <v>230</v>
      </c>
      <c r="E85" s="10" t="s">
        <v>164</v>
      </c>
      <c r="F85" s="15">
        <v>5</v>
      </c>
      <c r="G85" s="53" t="s">
        <v>14</v>
      </c>
      <c r="H85" s="52">
        <f>870/1.12</f>
        <v>776.78571428571422</v>
      </c>
      <c r="I85" s="52">
        <f t="shared" si="1"/>
        <v>3883.9285714285711</v>
      </c>
      <c r="J85" s="23" t="s">
        <v>15</v>
      </c>
    </row>
    <row r="86" spans="2:10" ht="51" x14ac:dyDescent="0.2">
      <c r="B86" s="14">
        <v>79</v>
      </c>
      <c r="C86" s="53" t="s">
        <v>165</v>
      </c>
      <c r="D86" s="51" t="s">
        <v>230</v>
      </c>
      <c r="E86" s="10" t="s">
        <v>166</v>
      </c>
      <c r="F86" s="15">
        <v>2</v>
      </c>
      <c r="G86" s="53" t="s">
        <v>14</v>
      </c>
      <c r="H86" s="52">
        <f>1200/1.12</f>
        <v>1071.4285714285713</v>
      </c>
      <c r="I86" s="52">
        <f t="shared" si="1"/>
        <v>2142.8571428571427</v>
      </c>
      <c r="J86" s="23" t="s">
        <v>15</v>
      </c>
    </row>
    <row r="87" spans="2:10" ht="51" x14ac:dyDescent="0.2">
      <c r="B87" s="14">
        <v>80</v>
      </c>
      <c r="C87" s="53" t="s">
        <v>167</v>
      </c>
      <c r="D87" s="51" t="s">
        <v>230</v>
      </c>
      <c r="E87" s="10" t="s">
        <v>168</v>
      </c>
      <c r="F87" s="15">
        <v>5</v>
      </c>
      <c r="G87" s="53" t="s">
        <v>14</v>
      </c>
      <c r="H87" s="52">
        <f>1600/1.12</f>
        <v>1428.5714285714284</v>
      </c>
      <c r="I87" s="52">
        <f t="shared" si="1"/>
        <v>7142.8571428571422</v>
      </c>
      <c r="J87" s="23" t="s">
        <v>15</v>
      </c>
    </row>
    <row r="88" spans="2:10" ht="51" x14ac:dyDescent="0.2">
      <c r="B88" s="14">
        <v>81</v>
      </c>
      <c r="C88" s="53" t="s">
        <v>169</v>
      </c>
      <c r="D88" s="51" t="s">
        <v>230</v>
      </c>
      <c r="E88" s="10" t="s">
        <v>170</v>
      </c>
      <c r="F88" s="15">
        <v>5</v>
      </c>
      <c r="G88" s="53" t="s">
        <v>14</v>
      </c>
      <c r="H88" s="52">
        <f>100/1.12</f>
        <v>89.285714285714278</v>
      </c>
      <c r="I88" s="52">
        <f t="shared" si="1"/>
        <v>446.42857142857139</v>
      </c>
      <c r="J88" s="23" t="s">
        <v>15</v>
      </c>
    </row>
    <row r="89" spans="2:10" ht="51" x14ac:dyDescent="0.2">
      <c r="B89" s="14">
        <v>82</v>
      </c>
      <c r="C89" s="53" t="s">
        <v>171</v>
      </c>
      <c r="D89" s="51" t="s">
        <v>230</v>
      </c>
      <c r="E89" s="10" t="s">
        <v>172</v>
      </c>
      <c r="F89" s="15">
        <v>10</v>
      </c>
      <c r="G89" s="53" t="s">
        <v>14</v>
      </c>
      <c r="H89" s="52">
        <f>250/1.12</f>
        <v>223.21428571428569</v>
      </c>
      <c r="I89" s="52">
        <f t="shared" si="1"/>
        <v>2232.1428571428569</v>
      </c>
      <c r="J89" s="23" t="s">
        <v>15</v>
      </c>
    </row>
    <row r="90" spans="2:10" ht="51" x14ac:dyDescent="0.2">
      <c r="B90" s="14">
        <v>83</v>
      </c>
      <c r="C90" s="53" t="s">
        <v>173</v>
      </c>
      <c r="D90" s="51" t="s">
        <v>230</v>
      </c>
      <c r="E90" s="10" t="s">
        <v>174</v>
      </c>
      <c r="F90" s="15">
        <v>10</v>
      </c>
      <c r="G90" s="53" t="s">
        <v>111</v>
      </c>
      <c r="H90" s="52">
        <f>1100/1.12</f>
        <v>982.142857142857</v>
      </c>
      <c r="I90" s="52">
        <f t="shared" si="1"/>
        <v>9821.4285714285706</v>
      </c>
      <c r="J90" s="23" t="s">
        <v>15</v>
      </c>
    </row>
    <row r="91" spans="2:10" ht="89.25" x14ac:dyDescent="0.2">
      <c r="B91" s="14">
        <v>84</v>
      </c>
      <c r="C91" s="53" t="s">
        <v>175</v>
      </c>
      <c r="D91" s="51" t="s">
        <v>230</v>
      </c>
      <c r="E91" s="10" t="s">
        <v>176</v>
      </c>
      <c r="F91" s="15">
        <v>2</v>
      </c>
      <c r="G91" s="53" t="s">
        <v>14</v>
      </c>
      <c r="H91" s="52">
        <f>100/1.12</f>
        <v>89.285714285714278</v>
      </c>
      <c r="I91" s="52">
        <f t="shared" si="1"/>
        <v>178.57142857142856</v>
      </c>
      <c r="J91" s="23" t="s">
        <v>15</v>
      </c>
    </row>
    <row r="92" spans="2:10" ht="140.25" x14ac:dyDescent="0.2">
      <c r="B92" s="14">
        <v>85</v>
      </c>
      <c r="C92" s="10" t="s">
        <v>177</v>
      </c>
      <c r="D92" s="10" t="s">
        <v>231</v>
      </c>
      <c r="E92" s="10" t="s">
        <v>178</v>
      </c>
      <c r="F92" s="10" t="s">
        <v>179</v>
      </c>
      <c r="G92" s="10" t="s">
        <v>180</v>
      </c>
      <c r="H92" s="24" t="s">
        <v>181</v>
      </c>
      <c r="I92" s="24">
        <v>1345050000</v>
      </c>
      <c r="J92" s="23" t="s">
        <v>182</v>
      </c>
    </row>
    <row r="93" spans="2:10" s="11" customFormat="1" x14ac:dyDescent="0.2">
      <c r="B93" s="65" t="s">
        <v>183</v>
      </c>
      <c r="C93" s="65"/>
      <c r="D93" s="59" t="s">
        <v>184</v>
      </c>
      <c r="E93" s="59" t="s">
        <v>184</v>
      </c>
      <c r="F93" s="59" t="s">
        <v>184</v>
      </c>
      <c r="G93" s="59"/>
      <c r="H93" s="60" t="s">
        <v>184</v>
      </c>
      <c r="I93" s="60">
        <f>SUM(I8:I92)</f>
        <v>1347124263.3928571</v>
      </c>
      <c r="J93" s="61" t="s">
        <v>184</v>
      </c>
    </row>
    <row r="94" spans="2:10" x14ac:dyDescent="0.2">
      <c r="B94" s="66" t="s">
        <v>185</v>
      </c>
      <c r="C94" s="67"/>
      <c r="D94" s="67"/>
      <c r="E94" s="67"/>
      <c r="F94" s="67"/>
      <c r="G94" s="67"/>
      <c r="H94" s="67"/>
      <c r="I94" s="67"/>
      <c r="J94" s="68"/>
    </row>
    <row r="95" spans="2:10" x14ac:dyDescent="0.2">
      <c r="B95" s="14">
        <v>1</v>
      </c>
      <c r="C95" s="14"/>
      <c r="D95" s="14"/>
      <c r="E95" s="14"/>
      <c r="F95" s="14"/>
      <c r="G95" s="14"/>
      <c r="H95" s="25"/>
      <c r="I95" s="25"/>
      <c r="J95" s="22"/>
    </row>
    <row r="96" spans="2:10" s="11" customFormat="1" x14ac:dyDescent="0.2">
      <c r="B96" s="65" t="s">
        <v>186</v>
      </c>
      <c r="C96" s="65"/>
      <c r="D96" s="59" t="s">
        <v>184</v>
      </c>
      <c r="E96" s="59" t="s">
        <v>184</v>
      </c>
      <c r="F96" s="59" t="s">
        <v>184</v>
      </c>
      <c r="G96" s="59"/>
      <c r="H96" s="60" t="s">
        <v>184</v>
      </c>
      <c r="I96" s="60">
        <v>0</v>
      </c>
      <c r="J96" s="61" t="s">
        <v>184</v>
      </c>
    </row>
    <row r="97" spans="2:10" s="11" customFormat="1" x14ac:dyDescent="0.2">
      <c r="B97" s="66" t="s">
        <v>187</v>
      </c>
      <c r="C97" s="67"/>
      <c r="D97" s="67"/>
      <c r="E97" s="67"/>
      <c r="F97" s="67"/>
      <c r="G97" s="67"/>
      <c r="H97" s="67"/>
      <c r="I97" s="67"/>
      <c r="J97" s="68"/>
    </row>
    <row r="98" spans="2:10" ht="153" x14ac:dyDescent="0.2">
      <c r="B98" s="14">
        <v>1</v>
      </c>
      <c r="C98" s="10" t="s">
        <v>188</v>
      </c>
      <c r="D98" s="10" t="s">
        <v>12</v>
      </c>
      <c r="E98" s="10" t="s">
        <v>189</v>
      </c>
      <c r="F98" s="10">
        <v>1</v>
      </c>
      <c r="G98" s="10" t="s">
        <v>190</v>
      </c>
      <c r="H98" s="24">
        <f>4080000/12*11</f>
        <v>3740000</v>
      </c>
      <c r="I98" s="24">
        <f>4080000/12*11</f>
        <v>3740000</v>
      </c>
      <c r="J98" s="22" t="s">
        <v>191</v>
      </c>
    </row>
    <row r="99" spans="2:10" ht="38.25" x14ac:dyDescent="0.2">
      <c r="B99" s="14">
        <v>2</v>
      </c>
      <c r="C99" s="10" t="s">
        <v>192</v>
      </c>
      <c r="D99" s="10" t="s">
        <v>12</v>
      </c>
      <c r="E99" s="10" t="s">
        <v>193</v>
      </c>
      <c r="F99" s="10">
        <v>1</v>
      </c>
      <c r="G99" s="10" t="s">
        <v>190</v>
      </c>
      <c r="H99" s="25"/>
      <c r="I99" s="24">
        <f>1291800/1.12</f>
        <v>1153392.857142857</v>
      </c>
      <c r="J99" s="22" t="s">
        <v>15</v>
      </c>
    </row>
    <row r="100" spans="2:10" s="5" customFormat="1" ht="63.75" x14ac:dyDescent="0.2">
      <c r="B100" s="22">
        <v>3</v>
      </c>
      <c r="C100" s="10" t="s">
        <v>194</v>
      </c>
      <c r="D100" s="10" t="s">
        <v>12</v>
      </c>
      <c r="E100" s="10" t="s">
        <v>195</v>
      </c>
      <c r="F100" s="10">
        <v>1</v>
      </c>
      <c r="G100" s="10" t="s">
        <v>190</v>
      </c>
      <c r="H100" s="26"/>
      <c r="I100" s="24">
        <f>(360000+280000)/1.12</f>
        <v>571428.57142857136</v>
      </c>
      <c r="J100" s="22" t="s">
        <v>201</v>
      </c>
    </row>
    <row r="101" spans="2:10" ht="38.25" x14ac:dyDescent="0.2">
      <c r="B101" s="14">
        <v>4</v>
      </c>
      <c r="C101" s="10" t="s">
        <v>196</v>
      </c>
      <c r="D101" s="10" t="s">
        <v>12</v>
      </c>
      <c r="E101" s="10" t="s">
        <v>197</v>
      </c>
      <c r="F101" s="10">
        <v>1</v>
      </c>
      <c r="G101" s="10" t="s">
        <v>190</v>
      </c>
      <c r="H101" s="25"/>
      <c r="I101" s="24">
        <f>202860/1.12</f>
        <v>181124.99999999997</v>
      </c>
      <c r="J101" s="22" t="s">
        <v>198</v>
      </c>
    </row>
    <row r="102" spans="2:10" ht="191.25" x14ac:dyDescent="0.2">
      <c r="B102" s="14">
        <v>5</v>
      </c>
      <c r="C102" s="10" t="s">
        <v>199</v>
      </c>
      <c r="D102" s="10" t="s">
        <v>12</v>
      </c>
      <c r="E102" s="10" t="s">
        <v>200</v>
      </c>
      <c r="F102" s="10">
        <v>1</v>
      </c>
      <c r="G102" s="10" t="s">
        <v>190</v>
      </c>
      <c r="H102" s="25"/>
      <c r="I102" s="24">
        <f>4182000/1.12</f>
        <v>3733928.5714285709</v>
      </c>
      <c r="J102" s="22" t="s">
        <v>201</v>
      </c>
    </row>
    <row r="103" spans="2:10" ht="102" x14ac:dyDescent="0.2">
      <c r="B103" s="14">
        <v>6</v>
      </c>
      <c r="C103" s="10" t="s">
        <v>202</v>
      </c>
      <c r="D103" s="10" t="s">
        <v>12</v>
      </c>
      <c r="E103" s="10" t="s">
        <v>203</v>
      </c>
      <c r="F103" s="10">
        <v>6</v>
      </c>
      <c r="G103" s="10" t="s">
        <v>204</v>
      </c>
      <c r="H103" s="25">
        <f>120000/1.12</f>
        <v>107142.85714285713</v>
      </c>
      <c r="I103" s="24">
        <f>F103*H103</f>
        <v>642857.14285714272</v>
      </c>
      <c r="J103" s="22" t="s">
        <v>198</v>
      </c>
    </row>
    <row r="104" spans="2:10" ht="38.25" x14ac:dyDescent="0.2">
      <c r="B104" s="14">
        <v>7</v>
      </c>
      <c r="C104" s="10" t="s">
        <v>205</v>
      </c>
      <c r="D104" s="10" t="s">
        <v>12</v>
      </c>
      <c r="E104" s="10" t="s">
        <v>206</v>
      </c>
      <c r="F104" s="10">
        <v>2</v>
      </c>
      <c r="G104" s="10" t="s">
        <v>190</v>
      </c>
      <c r="H104" s="25">
        <v>40000</v>
      </c>
      <c r="I104" s="24">
        <f>F104*H104</f>
        <v>80000</v>
      </c>
      <c r="J104" s="22" t="s">
        <v>207</v>
      </c>
    </row>
    <row r="105" spans="2:10" ht="76.5" x14ac:dyDescent="0.2">
      <c r="B105" s="14">
        <v>8</v>
      </c>
      <c r="C105" s="12" t="s">
        <v>208</v>
      </c>
      <c r="D105" s="27" t="s">
        <v>232</v>
      </c>
      <c r="E105" s="12" t="s">
        <v>209</v>
      </c>
      <c r="F105" s="10">
        <v>3</v>
      </c>
      <c r="G105" s="12" t="s">
        <v>190</v>
      </c>
      <c r="H105" s="28"/>
      <c r="I105" s="25">
        <f>475680/1.12</f>
        <v>424714.28571428568</v>
      </c>
      <c r="J105" s="22" t="s">
        <v>191</v>
      </c>
    </row>
    <row r="106" spans="2:10" ht="76.5" x14ac:dyDescent="0.2">
      <c r="B106" s="14">
        <v>9</v>
      </c>
      <c r="C106" s="29" t="s">
        <v>210</v>
      </c>
      <c r="D106" s="27" t="s">
        <v>233</v>
      </c>
      <c r="E106" s="13" t="s">
        <v>211</v>
      </c>
      <c r="F106" s="10">
        <v>1</v>
      </c>
      <c r="G106" s="10" t="s">
        <v>190</v>
      </c>
      <c r="H106" s="28"/>
      <c r="I106" s="25">
        <f>48000/1.12</f>
        <v>42857.142857142855</v>
      </c>
      <c r="J106" s="22" t="s">
        <v>212</v>
      </c>
    </row>
    <row r="107" spans="2:10" ht="50.25" customHeight="1" x14ac:dyDescent="0.2">
      <c r="B107" s="14">
        <v>10</v>
      </c>
      <c r="C107" s="57" t="s">
        <v>228</v>
      </c>
      <c r="D107" s="27" t="s">
        <v>234</v>
      </c>
      <c r="E107" s="57" t="s">
        <v>229</v>
      </c>
      <c r="F107" s="10">
        <v>1</v>
      </c>
      <c r="G107" s="10" t="s">
        <v>190</v>
      </c>
      <c r="H107" s="58">
        <f>30000/1.12</f>
        <v>26785.714285714283</v>
      </c>
      <c r="I107" s="25">
        <f>F107*H107</f>
        <v>26785.714285714283</v>
      </c>
      <c r="J107" s="22" t="s">
        <v>15</v>
      </c>
    </row>
    <row r="108" spans="2:10" s="11" customFormat="1" x14ac:dyDescent="0.2">
      <c r="B108" s="65" t="s">
        <v>213</v>
      </c>
      <c r="C108" s="65"/>
      <c r="D108" s="59" t="s">
        <v>184</v>
      </c>
      <c r="E108" s="59" t="s">
        <v>184</v>
      </c>
      <c r="F108" s="59" t="s">
        <v>184</v>
      </c>
      <c r="G108" s="59"/>
      <c r="H108" s="60" t="s">
        <v>184</v>
      </c>
      <c r="I108" s="60">
        <f>SUM(I98:I107)</f>
        <v>10597089.285714285</v>
      </c>
      <c r="J108" s="61" t="s">
        <v>184</v>
      </c>
    </row>
    <row r="109" spans="2:10" s="11" customFormat="1" x14ac:dyDescent="0.2">
      <c r="B109" s="65" t="s">
        <v>214</v>
      </c>
      <c r="C109" s="65"/>
      <c r="D109" s="59" t="s">
        <v>184</v>
      </c>
      <c r="E109" s="59" t="s">
        <v>184</v>
      </c>
      <c r="F109" s="59" t="s">
        <v>184</v>
      </c>
      <c r="G109" s="59"/>
      <c r="H109" s="60" t="s">
        <v>184</v>
      </c>
      <c r="I109" s="62">
        <f>I93+I96+I108</f>
        <v>1357721352.6785715</v>
      </c>
      <c r="J109" s="61" t="s">
        <v>184</v>
      </c>
    </row>
    <row r="110" spans="2:10" s="11" customFormat="1" x14ac:dyDescent="0.2">
      <c r="B110" s="43"/>
      <c r="C110" s="43"/>
      <c r="D110" s="43"/>
      <c r="E110" s="43"/>
      <c r="F110" s="43"/>
      <c r="G110" s="43"/>
      <c r="H110" s="44"/>
      <c r="I110" s="45"/>
      <c r="J110" s="46"/>
    </row>
    <row r="111" spans="2:10" x14ac:dyDescent="0.2">
      <c r="B111" s="33" t="s">
        <v>215</v>
      </c>
    </row>
    <row r="112" spans="2:10" ht="26.25" customHeight="1" x14ac:dyDescent="0.2">
      <c r="B112" s="64" t="s">
        <v>227</v>
      </c>
      <c r="C112" s="64"/>
      <c r="D112" s="64"/>
      <c r="E112" s="64"/>
      <c r="F112" s="64"/>
      <c r="G112" s="64"/>
      <c r="H112" s="64"/>
      <c r="I112" s="64"/>
      <c r="J112" s="64"/>
    </row>
    <row r="113" spans="2:10" x14ac:dyDescent="0.2">
      <c r="B113" s="64" t="s">
        <v>216</v>
      </c>
      <c r="C113" s="64"/>
      <c r="D113" s="64"/>
      <c r="E113" s="64"/>
      <c r="F113" s="64"/>
      <c r="G113" s="64"/>
      <c r="H113" s="64"/>
      <c r="I113" s="64"/>
      <c r="J113" s="64"/>
    </row>
    <row r="114" spans="2:10" x14ac:dyDescent="0.2">
      <c r="B114" s="50"/>
      <c r="C114" s="50"/>
      <c r="D114" s="50"/>
      <c r="E114" s="50"/>
      <c r="F114" s="50"/>
      <c r="G114" s="50"/>
      <c r="H114" s="50"/>
      <c r="I114" s="50"/>
      <c r="J114" s="50"/>
    </row>
    <row r="116" spans="2:10" s="30" customFormat="1" ht="57" customHeight="1" x14ac:dyDescent="0.25">
      <c r="H116" s="36"/>
      <c r="I116" s="36"/>
      <c r="J116" s="37"/>
    </row>
    <row r="118" spans="2:10" s="35" customFormat="1" ht="12.75" customHeight="1" x14ac:dyDescent="0.25">
      <c r="B118" s="40"/>
      <c r="C118" s="47"/>
      <c r="D118" s="40"/>
      <c r="E118" s="40"/>
      <c r="F118" s="40"/>
      <c r="G118" s="40"/>
      <c r="H118" s="38"/>
      <c r="I118" s="40"/>
      <c r="J118" s="39"/>
    </row>
    <row r="119" spans="2:10" x14ac:dyDescent="0.2">
      <c r="B119" s="3"/>
      <c r="C119" s="30"/>
    </row>
    <row r="120" spans="2:10" x14ac:dyDescent="0.2">
      <c r="I120" s="38"/>
      <c r="J120" s="34"/>
    </row>
    <row r="124" spans="2:10" x14ac:dyDescent="0.2">
      <c r="E124" s="63"/>
    </row>
    <row r="125" spans="2:10" x14ac:dyDescent="0.2">
      <c r="E125" s="63"/>
    </row>
    <row r="126" spans="2:10" x14ac:dyDescent="0.2">
      <c r="E126" s="63"/>
    </row>
  </sheetData>
  <mergeCells count="11">
    <mergeCell ref="B112:J112"/>
    <mergeCell ref="B113:J113"/>
    <mergeCell ref="B96:C96"/>
    <mergeCell ref="B97:J97"/>
    <mergeCell ref="B108:C108"/>
    <mergeCell ref="B109:C109"/>
    <mergeCell ref="B94:J94"/>
    <mergeCell ref="B2:J2"/>
    <mergeCell ref="B3:J3"/>
    <mergeCell ref="B7:J7"/>
    <mergeCell ref="B93:C93"/>
  </mergeCells>
  <pageMargins left="0.19685039370078741" right="0.19685039370078741" top="0.98425196850393704" bottom="0.78740157480314965" header="0" footer="0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Kadisha Makhambetova</cp:lastModifiedBy>
  <cp:lastPrinted>2015-05-08T08:59:16Z</cp:lastPrinted>
  <dcterms:created xsi:type="dcterms:W3CDTF">2015-05-04T04:47:43Z</dcterms:created>
  <dcterms:modified xsi:type="dcterms:W3CDTF">2015-05-12T10:43:22Z</dcterms:modified>
</cp:coreProperties>
</file>