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7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31" i="1" l="1"/>
  <c r="I130" i="1"/>
  <c r="I129" i="1"/>
  <c r="I128" i="1"/>
  <c r="I125" i="1"/>
  <c r="I124" i="1"/>
  <c r="I123" i="1"/>
  <c r="I121" i="1"/>
  <c r="J121" i="1" s="1"/>
  <c r="I120" i="1"/>
  <c r="J120" i="1" s="1"/>
  <c r="J118" i="1"/>
  <c r="I118" i="1"/>
  <c r="I111" i="1"/>
  <c r="H110" i="1"/>
  <c r="I110" i="1" s="1"/>
  <c r="J110" i="1" s="1"/>
  <c r="I109" i="1"/>
  <c r="I108" i="1"/>
  <c r="J107" i="1"/>
  <c r="I107" i="1"/>
  <c r="I106" i="1"/>
  <c r="I105" i="1"/>
  <c r="I103" i="1"/>
  <c r="H98" i="1"/>
  <c r="I98" i="1" s="1"/>
  <c r="J98" i="1" s="1"/>
  <c r="I97" i="1"/>
  <c r="J97" i="1" s="1"/>
  <c r="H97" i="1"/>
  <c r="H96" i="1"/>
  <c r="I96" i="1" s="1"/>
  <c r="J96" i="1" s="1"/>
  <c r="H95" i="1"/>
  <c r="I95" i="1" s="1"/>
  <c r="J95" i="1" s="1"/>
  <c r="H94" i="1"/>
  <c r="I94" i="1" s="1"/>
  <c r="J94" i="1" s="1"/>
  <c r="H93" i="1"/>
  <c r="I93" i="1" s="1"/>
  <c r="J93" i="1" s="1"/>
  <c r="H92" i="1"/>
  <c r="I92" i="1" s="1"/>
  <c r="J92" i="1" s="1"/>
  <c r="I91" i="1"/>
  <c r="J91" i="1" s="1"/>
  <c r="H91" i="1"/>
  <c r="H90" i="1"/>
  <c r="I90" i="1" s="1"/>
  <c r="J90" i="1" s="1"/>
  <c r="I89" i="1"/>
  <c r="J89" i="1" s="1"/>
  <c r="H89" i="1"/>
  <c r="H88" i="1"/>
  <c r="I88" i="1" s="1"/>
  <c r="J88" i="1" s="1"/>
  <c r="H87" i="1"/>
  <c r="I87" i="1" s="1"/>
  <c r="J87" i="1" s="1"/>
  <c r="H86" i="1"/>
  <c r="I86" i="1" s="1"/>
  <c r="J86" i="1" s="1"/>
  <c r="H85" i="1"/>
  <c r="I85" i="1" s="1"/>
  <c r="J85" i="1" s="1"/>
  <c r="H84" i="1"/>
  <c r="I84" i="1" s="1"/>
  <c r="J84" i="1" s="1"/>
  <c r="I83" i="1"/>
  <c r="J83" i="1" s="1"/>
  <c r="H83" i="1"/>
  <c r="H82" i="1"/>
  <c r="I82" i="1" s="1"/>
  <c r="J82" i="1" s="1"/>
  <c r="I81" i="1"/>
  <c r="J81" i="1" s="1"/>
  <c r="H81" i="1"/>
  <c r="H80" i="1"/>
  <c r="I80" i="1" s="1"/>
  <c r="J80" i="1" s="1"/>
  <c r="H79" i="1"/>
  <c r="I79" i="1" s="1"/>
  <c r="J79" i="1" s="1"/>
  <c r="H78" i="1"/>
  <c r="I78" i="1" s="1"/>
  <c r="J78" i="1" s="1"/>
  <c r="H77" i="1"/>
  <c r="I77" i="1" s="1"/>
  <c r="J77" i="1" s="1"/>
  <c r="I76" i="1"/>
  <c r="J76" i="1" s="1"/>
  <c r="H76" i="1"/>
  <c r="I75" i="1"/>
  <c r="J75" i="1" s="1"/>
  <c r="H75" i="1"/>
  <c r="H74" i="1"/>
  <c r="I74" i="1" s="1"/>
  <c r="J74" i="1" s="1"/>
  <c r="I73" i="1"/>
  <c r="J73" i="1" s="1"/>
  <c r="H73" i="1"/>
  <c r="H72" i="1"/>
  <c r="I72" i="1" s="1"/>
  <c r="J72" i="1" s="1"/>
  <c r="H71" i="1"/>
  <c r="I71" i="1" s="1"/>
  <c r="J71" i="1" s="1"/>
  <c r="H70" i="1"/>
  <c r="I70" i="1" s="1"/>
  <c r="J70" i="1" s="1"/>
  <c r="H69" i="1"/>
  <c r="I69" i="1" s="1"/>
  <c r="J69" i="1" s="1"/>
  <c r="H68" i="1"/>
  <c r="I68" i="1" s="1"/>
  <c r="J68" i="1" s="1"/>
  <c r="I67" i="1"/>
  <c r="J67" i="1" s="1"/>
  <c r="H67" i="1"/>
  <c r="H66" i="1"/>
  <c r="I66" i="1" s="1"/>
  <c r="J66" i="1" s="1"/>
  <c r="I65" i="1"/>
  <c r="J65" i="1" s="1"/>
  <c r="H65" i="1"/>
  <c r="H64" i="1"/>
  <c r="I64" i="1" s="1"/>
  <c r="J64" i="1" s="1"/>
  <c r="H63" i="1"/>
  <c r="I63" i="1" s="1"/>
  <c r="J63" i="1" s="1"/>
  <c r="H62" i="1"/>
  <c r="I62" i="1" s="1"/>
  <c r="J62" i="1" s="1"/>
  <c r="H61" i="1"/>
  <c r="I61" i="1" s="1"/>
  <c r="J61" i="1" s="1"/>
  <c r="H60" i="1"/>
  <c r="I60" i="1" s="1"/>
  <c r="J60" i="1" s="1"/>
  <c r="I59" i="1"/>
  <c r="J59" i="1" s="1"/>
  <c r="H59" i="1"/>
  <c r="H58" i="1"/>
  <c r="I58" i="1" s="1"/>
  <c r="J58" i="1" s="1"/>
  <c r="I57" i="1"/>
  <c r="J57" i="1" s="1"/>
  <c r="H57" i="1"/>
  <c r="H56" i="1"/>
  <c r="I56" i="1" s="1"/>
  <c r="J56" i="1" s="1"/>
  <c r="H55" i="1"/>
  <c r="I55" i="1" s="1"/>
  <c r="J55" i="1" s="1"/>
  <c r="H54" i="1"/>
  <c r="I54" i="1" s="1"/>
  <c r="J54" i="1" s="1"/>
  <c r="H53" i="1"/>
  <c r="I53" i="1" s="1"/>
  <c r="J53" i="1" s="1"/>
  <c r="H52" i="1"/>
  <c r="I52" i="1" s="1"/>
  <c r="J52" i="1" s="1"/>
  <c r="I51" i="1"/>
  <c r="J51" i="1" s="1"/>
  <c r="H51" i="1"/>
  <c r="H50" i="1"/>
  <c r="I50" i="1" s="1"/>
  <c r="J50" i="1" s="1"/>
  <c r="I49" i="1"/>
  <c r="J49" i="1" s="1"/>
  <c r="H49" i="1"/>
  <c r="H48" i="1"/>
  <c r="I48" i="1" s="1"/>
  <c r="J48" i="1" s="1"/>
  <c r="I47" i="1"/>
  <c r="J47" i="1" s="1"/>
  <c r="H47" i="1"/>
  <c r="H46" i="1"/>
  <c r="I46" i="1" s="1"/>
  <c r="J46" i="1" s="1"/>
  <c r="H45" i="1"/>
  <c r="I45" i="1" s="1"/>
  <c r="J45" i="1" s="1"/>
  <c r="H44" i="1"/>
  <c r="I44" i="1" s="1"/>
  <c r="J44" i="1" s="1"/>
  <c r="I43" i="1"/>
  <c r="J43" i="1" s="1"/>
  <c r="H43" i="1"/>
  <c r="H42" i="1"/>
  <c r="I42" i="1" s="1"/>
  <c r="J42" i="1" s="1"/>
  <c r="I41" i="1"/>
  <c r="J41" i="1" s="1"/>
  <c r="H41" i="1"/>
  <c r="H40" i="1"/>
  <c r="I40" i="1" s="1"/>
  <c r="J40" i="1" s="1"/>
  <c r="H39" i="1"/>
  <c r="I39" i="1" s="1"/>
  <c r="J39" i="1" s="1"/>
  <c r="H38" i="1"/>
  <c r="I38" i="1" s="1"/>
  <c r="J38" i="1" s="1"/>
  <c r="H37" i="1"/>
  <c r="I37" i="1" s="1"/>
  <c r="J37" i="1" s="1"/>
  <c r="H36" i="1"/>
  <c r="I36" i="1" s="1"/>
  <c r="J36" i="1" s="1"/>
  <c r="I35" i="1"/>
  <c r="J35" i="1" s="1"/>
  <c r="H35" i="1"/>
  <c r="H34" i="1"/>
  <c r="I34" i="1" s="1"/>
  <c r="J34" i="1" s="1"/>
  <c r="I33" i="1"/>
  <c r="J33" i="1" s="1"/>
  <c r="H33" i="1"/>
  <c r="H32" i="1"/>
  <c r="I32" i="1" s="1"/>
  <c r="J32" i="1" s="1"/>
  <c r="H31" i="1"/>
  <c r="I31" i="1" s="1"/>
  <c r="J31" i="1" s="1"/>
  <c r="J30" i="1"/>
  <c r="H30" i="1"/>
  <c r="I30" i="1" s="1"/>
  <c r="H29" i="1"/>
  <c r="I29" i="1" s="1"/>
  <c r="J29" i="1" s="1"/>
  <c r="H28" i="1"/>
  <c r="I28" i="1" s="1"/>
  <c r="J28" i="1" s="1"/>
  <c r="I27" i="1"/>
  <c r="J27" i="1" s="1"/>
  <c r="H27" i="1"/>
  <c r="H26" i="1"/>
  <c r="I26" i="1" s="1"/>
  <c r="J26" i="1" s="1"/>
  <c r="I25" i="1"/>
  <c r="J25" i="1" s="1"/>
  <c r="H25" i="1"/>
  <c r="H24" i="1"/>
  <c r="I24" i="1" s="1"/>
  <c r="J24" i="1" s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I19" i="1"/>
  <c r="J19" i="1" s="1"/>
  <c r="H19" i="1"/>
  <c r="H18" i="1"/>
  <c r="I18" i="1" s="1"/>
  <c r="J18" i="1" s="1"/>
  <c r="I17" i="1"/>
  <c r="J17" i="1" s="1"/>
  <c r="H17" i="1"/>
  <c r="H16" i="1"/>
  <c r="I16" i="1" s="1"/>
  <c r="J16" i="1" s="1"/>
  <c r="H15" i="1"/>
  <c r="I15" i="1" s="1"/>
  <c r="I131" i="1" l="1"/>
  <c r="I132" i="1" s="1"/>
  <c r="I100" i="1"/>
  <c r="J15" i="1"/>
  <c r="J100" i="1" s="1"/>
  <c r="I112" i="1"/>
  <c r="I113" i="1" s="1"/>
  <c r="I133" i="1"/>
  <c r="J112" i="1"/>
  <c r="J113" i="1" s="1"/>
  <c r="J132" i="1"/>
  <c r="J133" i="1" s="1"/>
</calcChain>
</file>

<file path=xl/comments1.xml><?xml version="1.0" encoding="utf-8"?>
<comments xmlns="http://schemas.openxmlformats.org/spreadsheetml/2006/main">
  <authors>
    <author>Nazgul Kuldjigachova</author>
  </authors>
  <commentList>
    <comment ref="I123" authorId="0">
      <text>
        <r>
          <rPr>
            <b/>
            <sz val="8"/>
            <color indexed="81"/>
            <rFont val="Tahoma"/>
            <family val="2"/>
            <charset val="204"/>
          </rPr>
          <t>Nazgul Kuldjigachova:</t>
        </r>
        <r>
          <rPr>
            <sz val="8"/>
            <color indexed="81"/>
            <rFont val="Tahoma"/>
            <family val="2"/>
            <charset val="204"/>
          </rPr>
          <t xml:space="preserve">
лимиты:
- 10 МРП для 1 руководителя 
- 5 МРП для каждого заместителя</t>
        </r>
      </text>
    </comment>
    <comment ref="K126" authorId="0">
      <text>
        <r>
          <rPr>
            <b/>
            <sz val="9"/>
            <color indexed="81"/>
            <rFont val="Tahoma"/>
            <family val="2"/>
            <charset val="204"/>
          </rPr>
          <t>Nazgul Kuldjigachova:</t>
        </r>
        <r>
          <rPr>
            <sz val="9"/>
            <color indexed="81"/>
            <rFont val="Tahoma"/>
            <family val="2"/>
            <charset val="204"/>
          </rPr>
          <t xml:space="preserve">
Заключаем новый договор в апреле 2015 г.</t>
        </r>
      </text>
    </comment>
    <comment ref="K127" authorId="0">
      <text>
        <r>
          <rPr>
            <b/>
            <sz val="9"/>
            <color indexed="81"/>
            <rFont val="Tahoma"/>
            <family val="2"/>
            <charset val="204"/>
          </rPr>
          <t>Nazgul Kuldjigachova:</t>
        </r>
        <r>
          <rPr>
            <sz val="9"/>
            <color indexed="81"/>
            <rFont val="Tahoma"/>
            <family val="2"/>
            <charset val="204"/>
          </rPr>
          <t xml:space="preserve">
Заключаем новый договор в мае 2015 
года</t>
        </r>
      </text>
    </comment>
  </commentList>
</comments>
</file>

<file path=xl/sharedStrings.xml><?xml version="1.0" encoding="utf-8"?>
<sst xmlns="http://schemas.openxmlformats.org/spreadsheetml/2006/main" count="641" uniqueCount="248">
  <si>
    <t>Приложение к приказу Председателя Правления корпоративного фонда "Фонд социального развития" от 12 февраля 2015 года №09-КФ</t>
  </si>
  <si>
    <t>(дата и номер приказа об утверждении/изменении ПЗ)</t>
  </si>
  <si>
    <t>Утвержден приказом Председателя Правления корпоративного фонда "Фонд социального развития" от 28 января 2015 года №05-КФ</t>
  </si>
  <si>
    <t>План закупок товаров, работ, услуг на 2015 год</t>
  </si>
  <si>
    <t>Корпоративного фонда "Фонд социального развития"</t>
  </si>
  <si>
    <t>(с учётом изменений от 12 февраля 2015 года)</t>
  </si>
  <si>
    <t>№  п/п</t>
  </si>
  <si>
    <t>Наименование товаров, работ, услуг</t>
  </si>
  <si>
    <t xml:space="preserve"> 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</si>
  <si>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</si>
  <si>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МКЕИ)</t>
  </si>
  <si>
    <t>Количество/ объем</t>
  </si>
  <si>
    <t xml:space="preserve">Цена за единицу, тенге 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</si>
  <si>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</si>
  <si>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</si>
  <si>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</si>
  <si>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</si>
  <si>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1. Товары, работы, услуги, приобретения которых осуществляются в соответствии с пунктом 16 Правил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</si>
  <si>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</si>
  <si>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</si>
  <si>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</si>
  <si>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Colotec, допускается фактурная бумага. Визитка двухсторонняя: казахский (русский) + английский языки. Цвет и формат корпоративного логотипа не могут быть изменены. Для 3 руководителей и 2 сотрудников КФ "Фонд социального развития"</t>
  </si>
  <si>
    <t>штука</t>
  </si>
  <si>
    <t>С момента заключения Договора по 
31 декабря 2015 г.</t>
  </si>
  <si>
    <t>г.Астана
пр. Кабанбай батыра, 53</t>
  </si>
  <si>
    <t xml:space="preserve">Фирменные бланки </t>
  </si>
  <si>
    <t>Фирменные бланки для исходящей корреспонденции КФ "Фонд социального развития"</t>
  </si>
  <si>
    <t>С момента заключения до 
01 апреля 2015 г.</t>
  </si>
  <si>
    <t>Буклеты формата А5</t>
  </si>
  <si>
    <t>Информационные материалы для спонсоров (универсальные)</t>
  </si>
  <si>
    <t>С момента заключения до
02 ноября 2015 г.</t>
  </si>
  <si>
    <t>Буклеты формата А4</t>
  </si>
  <si>
    <t>Информационные материалы для спонсоров
(по целевым программам)</t>
  </si>
  <si>
    <t>С момента заключения до 
02 ноября 2015 г.</t>
  </si>
  <si>
    <t>Сертификаты признания</t>
  </si>
  <si>
    <t xml:space="preserve">Для вручения спонсорам по результатам года </t>
  </si>
  <si>
    <t>С момента заключения до
01 апреля 2015 г.</t>
  </si>
  <si>
    <t>Папки без подъема 4 вида</t>
  </si>
  <si>
    <t>Папки тематические
(по целевым программам)</t>
  </si>
  <si>
    <t>Питьевая вода для диспенсера</t>
  </si>
  <si>
    <t xml:space="preserve">Экологически чистая бутилированная питьевая вода для диспенсеров. Система предварительной очистки - не менее 7 ступеней фильтрации.
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
</t>
  </si>
  <si>
    <t>бутыль</t>
  </si>
  <si>
    <t>С момента заключения Договора по 
31 декабря 2015 г. (поставка по заявке в течение 2 рабочих дней)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</si>
  <si>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</si>
  <si>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</si>
  <si>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С даты подписания договора по 31 декабря 2015 года (поставка по заявке в течение 5 рабочих дней)</t>
  </si>
  <si>
    <t>г. Астана, пр. Кабанбай батыра,53</t>
  </si>
  <si>
    <t>Бумага</t>
  </si>
  <si>
    <t xml:space="preserve">Офисная бумага формата А4, плотность 80 гр/м2, 500 листов/пачке, белизна по CIE 143%, С класс.
</t>
  </si>
  <si>
    <t>пачка</t>
  </si>
  <si>
    <t xml:space="preserve">Бумага  </t>
  </si>
  <si>
    <t xml:space="preserve">Офисная бумага формата А4
В коробке 5 пачек 
плотность 120 гр, гладкая, меловая
</t>
  </si>
  <si>
    <t xml:space="preserve">коробка </t>
  </si>
  <si>
    <t>Бумага для заметок</t>
  </si>
  <si>
    <t xml:space="preserve">С клеевым краем, размер 51х76 мм, цвета разноцветные неоновые. 
</t>
  </si>
  <si>
    <t xml:space="preserve">С клеевым краем, размер 38х51 мм, в пачке 4 неоновых цвета.
</t>
  </si>
  <si>
    <t xml:space="preserve">С клеевым краем, размер 76х76 мм, цвета разноцветные пастельные. 
</t>
  </si>
  <si>
    <t>Бумага цветная</t>
  </si>
  <si>
    <t xml:space="preserve">Бумага офисная формат А4, плотность 80 гр/м2,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</si>
  <si>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</si>
  <si>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</si>
  <si>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</si>
  <si>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</si>
  <si>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</si>
  <si>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</si>
  <si>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</si>
  <si>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</si>
  <si>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</si>
  <si>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</si>
  <si>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</si>
  <si>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</si>
  <si>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</si>
  <si>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</si>
  <si>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</si>
  <si>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</si>
  <si>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</si>
  <si>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</si>
  <si>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</si>
  <si>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</si>
  <si>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</si>
  <si>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Карандаши</t>
  </si>
  <si>
    <t xml:space="preserve">Карандаш чернографитный,  твердость H, шестигранный желтый корпус, с головкой.
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</si>
  <si>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</si>
  <si>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</si>
  <si>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Для склеивания бумаг и картона.
</t>
  </si>
  <si>
    <t>Клейкая лента (скотч)</t>
  </si>
  <si>
    <t>Канцелярская, размер 12 мм х 10 м, прозрачная.</t>
  </si>
  <si>
    <t>Упаковочная, размер 48 мм*100 м, прозрачная.</t>
  </si>
  <si>
    <t>Кнопки канцелярские</t>
  </si>
  <si>
    <t xml:space="preserve">Гвоздики цветные, в пачке 100 штук
</t>
  </si>
  <si>
    <t>Конверты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</si>
  <si>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</si>
  <si>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</si>
  <si>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Конверты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</si>
  <si>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</si>
  <si>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</si>
  <si>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</si>
  <si>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</t>
  </si>
  <si>
    <t xml:space="preserve">Корректирующая жидкость с губчатым аппликатором 20 мл, морозоустойчивая, в блистерной упаковке с европодвесом
</t>
  </si>
  <si>
    <t xml:space="preserve">Корректирующая лента 5мм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</si>
  <si>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</si>
  <si>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</si>
  <si>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Лейблы</t>
  </si>
  <si>
    <t xml:space="preserve">
Лейблы на 30 этикеток размер 70х31,5мм, 100 листов в упаковке, формат А4. Наклейки на бумажной основе, универсальные, для лазерных принтеров.
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</si>
  <si>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
Цвет: белый. </t>
  </si>
  <si>
    <t>Линейка классическая</t>
  </si>
  <si>
    <t>Длина: 40 см. Материал: полупрозрачный пластик. Цвет: прозрачный</t>
  </si>
  <si>
    <t>Лотки 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</si>
  <si>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</si>
  <si>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</si>
  <si>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 xml:space="preserve"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
</t>
  </si>
  <si>
    <t>Маркеры</t>
  </si>
  <si>
    <t>Пластмассовый корпус. Клинообразный пишущий узел. Толщина линии: 4.0 мм. В наборе 4 текстовыделителя: розовый, желтый, зеленый, голубой.
Цена за пачку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</si>
  <si>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</si>
  <si>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</si>
  <si>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</si>
  <si>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Обложка для переплета, формат: A4. Материал: слюда.
Цвет: прозрачный с голубым оттенком. Количество в упаковке: 100
 листов.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</si>
  <si>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</si>
  <si>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</si>
  <si>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</si>
  <si>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</si>
  <si>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 xml:space="preserve"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
</t>
  </si>
  <si>
    <t>Папка пакет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</si>
  <si>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0,14мм.
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</si>
  <si>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</si>
  <si>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</si>
  <si>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
Предназначены для организации хранения документов в подвешиваемом положении для файл кабинета. 
</t>
  </si>
  <si>
    <t>Папка регистратор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</si>
  <si>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</si>
  <si>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</si>
  <si>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</si>
  <si>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</si>
  <si>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</si>
  <si>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</si>
  <si>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</si>
  <si>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</si>
  <si>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</si>
  <si>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</si>
  <si>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</si>
  <si>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
</t>
  </si>
  <si>
    <t>Подставка под блок бумаги для записей</t>
  </si>
  <si>
    <t xml:space="preserve">Пластбокс прозрачный для бумажного блока 
Формат 90*90*50
Материал пластик 
Цвет прозрачный
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</si>
  <si>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</si>
  <si>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</si>
  <si>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</si>
  <si>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</si>
  <si>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</si>
  <si>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</si>
  <si>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 xml:space="preserve">Формат: A4
Разделы: 10 цветов
Материал: картон
Цвет: ассорти
</t>
  </si>
  <si>
    <t>Ручка шариковая</t>
  </si>
  <si>
    <t xml:space="preserve">Ручка шариковая, синий стержень, толщина стержня - 0,7 мм
</t>
  </si>
  <si>
    <t xml:space="preserve">Ручка шариковая, черный стержень, толщина стержня - 0,7 мм.
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</si>
  <si>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</si>
  <si>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</si>
  <si>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</si>
  <si>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 xml:space="preserve">Скобы </t>
  </si>
  <si>
    <t xml:space="preserve">Скобы для степлера №10, оцинкованные, в коробке 1000 штук
</t>
  </si>
  <si>
    <t xml:space="preserve">Скобы для степлера №24/6, оцинкованные, в коробке 1000 штук
</t>
  </si>
  <si>
    <t xml:space="preserve">Скобы для степлера №23/10, оцинкованные, в коробке 1000 штук
</t>
  </si>
  <si>
    <t xml:space="preserve">Скобы для степлера №23/17, оцинкованные, в коробке 1000 штук
</t>
  </si>
  <si>
    <t xml:space="preserve">Скрепки </t>
  </si>
  <si>
    <t xml:space="preserve">
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</si>
  <si>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
Материал: никелированное покрытие. Цвет: серебристый
Профиль: овальный гофрированный. Количество в коробке: 50 шт.</t>
  </si>
  <si>
    <t xml:space="preserve">Степлер 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</si>
  <si>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</si>
  <si>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</si>
  <si>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</si>
  <si>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</si>
  <si>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</si>
  <si>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</si>
  <si>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</si>
  <si>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</si>
  <si>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</si>
  <si>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</si>
  <si>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Файлы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</si>
  <si>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</si>
  <si>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</si>
  <si>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</si>
  <si>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</si>
  <si>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</si>
  <si>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</si>
  <si>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квадратный метр</t>
  </si>
  <si>
    <t>не более 4900 м.кв.</t>
  </si>
  <si>
    <t>не более 274 500 (двести семьдесят четыре тысячи пятьсот) тенге</t>
  </si>
  <si>
    <t>В течение 30 (тридцати) рабочих дней, с даты заключения договора</t>
  </si>
  <si>
    <t>г. Астана, район "Есиль"</t>
  </si>
  <si>
    <t>Итого по товарам:</t>
  </si>
  <si>
    <t>Работы</t>
  </si>
  <si>
    <t>…</t>
  </si>
  <si>
    <t>Итого по работам: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</si>
  <si>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</si>
  <si>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</si>
  <si>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</si>
  <si>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</si>
  <si>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С момента заключения Договора по 31 декабря 2015 г.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</si>
  <si>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</si>
  <si>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</si>
  <si>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</si>
  <si>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</si>
  <si>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В течение 40 календарных дней с момента заключения Договора.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</si>
  <si>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</si>
  <si>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</si>
  <si>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В течение 12 месяцев с момента заключения Договора.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</si>
  <si>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</si>
  <si>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</si>
  <si>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>В течение 60 календарных дней со дня вступления в силу Договора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</si>
  <si>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</si>
  <si>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</si>
  <si>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</si>
  <si>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В течение 6 месяцев со дня вступления в силу Договора</t>
  </si>
  <si>
    <t>г.Астана
район "Есиль"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</si>
  <si>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</si>
  <si>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</si>
  <si>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 xml:space="preserve">По течение 2 дней со дня вступления в силу Договора </t>
  </si>
  <si>
    <t>Итого по услугам:</t>
  </si>
  <si>
    <t xml:space="preserve">   </t>
  </si>
  <si>
    <t>Итого по разделу 1:</t>
  </si>
  <si>
    <t>2. Товары, работы, услуги, приобретения которых осуществляются без применения норм Правил в соответствии с пунктом 15 Правил (заполняется аналогично разделу 1)</t>
  </si>
  <si>
    <t>-</t>
  </si>
  <si>
    <t>Услуги сотовой связи</t>
  </si>
  <si>
    <t xml:space="preserve">Пп. 23) пункта 15 Правил 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</si>
  <si>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</si>
  <si>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 xml:space="preserve">с 1 января по 31 декабря 2015 г. </t>
  </si>
  <si>
    <t>Услуги связи через телефонное оборудование</t>
  </si>
  <si>
    <t xml:space="preserve">Пп. 11) и 23) пункта 15 Правил </t>
  </si>
  <si>
    <t>Приобретение у ЧУ "NULITS" услуг передаваемые через оборудование, включающие в себя:
-абонентская плата (в зависимости от колическтва номеров);
- интернет;
- междугородние переговоры;
- международные переговоры;
- предоставление IP адреса;
-предоставление траффика на сети сотовых операторов.</t>
  </si>
  <si>
    <t xml:space="preserve">Услуги по организации сервиса IT-инфраструктуры  </t>
  </si>
  <si>
    <t xml:space="preserve">Приобретение у ЧУ "NULITS" услуг по организации сервиса IT-инфраструктуры, включающие в себя:
- предоставление и обслуживание оргтехники и ПО;
- доступ к компьютерной сети;
- техническая поддержка пользователей;
- замена расходных материалов;
-техническая поддержка информационных систем, включая 1С;
-доступ, поддержка и доработка 1С;
- информационная безопасность. </t>
  </si>
  <si>
    <t>Обязательное страхование гражданско-правовой ответственности работодателя на 12 месяцев</t>
  </si>
  <si>
    <t xml:space="preserve">Пп. 3) пункта 15 Правил </t>
  </si>
  <si>
    <t>0бязательное страхование работника от несчастных случаев при исполнении им трудовых (служебных) обязательств</t>
  </si>
  <si>
    <t>В течение 12 месяцев со дня вступления в силу Договора</t>
  </si>
  <si>
    <t>Добровольное страхование здоровья работников  на 12 месяцев</t>
  </si>
  <si>
    <t>Страхование на случаи болезни для работников КФ "Фонд социального развития"</t>
  </si>
  <si>
    <t>Имущественный найм (аренда) нежилых помещений на 2015 год</t>
  </si>
  <si>
    <t xml:space="preserve">Пп.11) пункта 15 Правил </t>
  </si>
  <si>
    <t>Приобретение услуг ЧУ "USM" по аренде  помещений, включая мебель, коммунальные платежи и уборку помещений</t>
  </si>
  <si>
    <t xml:space="preserve">Услуги по переводу документов </t>
  </si>
  <si>
    <t>Приобретение услуг ЧУ "USM"  по переводу документов: англо-русский, русско-английский, русско-казахский,  казахско-русский</t>
  </si>
  <si>
    <t>Подписка</t>
  </si>
  <si>
    <t xml:space="preserve">Пп.17) пункта 15 Правил </t>
  </si>
  <si>
    <t>Приобретение услуг беспрепятственного доступа к Интернет-ресурсy (порталу) Учет.kz (http://www.uchet.kz) на период 18 месяцев</t>
  </si>
  <si>
    <t>В течение 18 месяцев со дня вступления в силу Договора</t>
  </si>
  <si>
    <t>Итого по разделу 2:</t>
  </si>
  <si>
    <t>ВСЕГО (раздел 1 + раздел 2):</t>
  </si>
  <si>
    <t>Ответственные лица за составление:</t>
  </si>
  <si>
    <t>Кульджигачова Н.Т.</t>
  </si>
  <si>
    <t>Махамбетова К.С.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</si>
</sst>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_);_(* \(#,##0\);_(* &quot;-&quot;_);_(@_)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17" fontId="3" fillId="2" borderId="2" xfId="3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3" fontId="3" fillId="2" borderId="2" xfId="1" applyFont="1" applyFill="1" applyBorder="1" applyAlignment="1">
      <alignment vertical="center" wrapText="1"/>
    </xf>
    <xf numFmtId="4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3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2" borderId="2" xfId="4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9" fontId="3" fillId="2" borderId="2" xfId="5" applyNumberFormat="1" applyFont="1" applyFill="1" applyBorder="1" applyAlignment="1">
      <alignment horizontal="center" vertical="center" wrapText="1"/>
    </xf>
    <xf numFmtId="3" fontId="3" fillId="2" borderId="2" xfId="6" applyNumberFormat="1" applyFont="1" applyFill="1" applyBorder="1" applyAlignment="1">
      <alignment horizontal="center" vertical="center" wrapText="1"/>
    </xf>
    <xf numFmtId="3" fontId="3" fillId="2" borderId="2" xfId="5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3" fontId="3" fillId="2" borderId="2" xfId="5" applyNumberFormat="1" applyFont="1" applyFill="1" applyBorder="1" applyAlignment="1">
      <alignment horizontal="left" vertical="center" wrapText="1"/>
    </xf>
    <xf numFmtId="1" fontId="3" fillId="2" borderId="2" xfId="7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2" xfId="3"/>
    <cellStyle name="Обычный 22" xfId="2"/>
    <cellStyle name="Обычный 4 2" xfId="5"/>
    <cellStyle name="Финансовый" xfId="1" builtinId="3"/>
    <cellStyle name="Финансовый 2 10" xfId="4"/>
    <cellStyle name="Финансовый 7" xfId="6"/>
    <cellStyle name="Финансовый 7 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38"/>
  <sheetViews>
    <sheetView tabSelected="1" workbookViewId="0">
      <selection activeCell="J15" sqref="J15"/>
    </sheetView>
  </sheetViews>
  <sheetFormatPr defaultRowHeight="12" x14ac:dyDescent="0.25"/>
  <cols>
    <col min="1" max="1" width="1.5703125" style="2" customWidth="1"/>
    <col min="2" max="2" width="3.85546875" style="2" customWidth="1"/>
    <col min="3" max="3" width="16.7109375" style="2" customWidth="1"/>
    <col min="4" max="4" width="11.28515625" style="2" customWidth="1"/>
    <col min="5" max="5" width="26.85546875" style="2" customWidth="1"/>
    <col min="6" max="6" width="7.5703125" style="2" customWidth="1"/>
    <col min="7" max="7" width="6.85546875" style="2" customWidth="1"/>
    <col min="8" max="8" width="11.85546875" style="2" customWidth="1"/>
    <col min="9" max="9" width="17" style="2" customWidth="1"/>
    <col min="10" max="10" width="16" style="2" customWidth="1"/>
    <col min="11" max="11" width="14.140625" style="2" customWidth="1"/>
    <col min="12" max="12" width="13.5703125" style="2" customWidth="1"/>
    <col min="13" max="13" width="26" style="2" customWidth="1"/>
    <col min="14" max="14" width="11.28515625" style="2" bestFit="1" customWidth="1"/>
    <col min="15" max="15" width="9.5703125" style="2" bestFit="1" customWidth="1"/>
    <col min="16" max="16384" width="9.140625" style="2"/>
  </cols>
  <sheetData>
    <row r="1" spans="2:12" x14ac:dyDescent="0.25">
      <c r="B1" s="1"/>
      <c r="G1" s="43" t="s">
        <v>0</v>
      </c>
      <c r="H1" s="43"/>
      <c r="I1" s="43"/>
      <c r="J1" s="43"/>
      <c r="K1" s="43"/>
    </row>
    <row r="2" spans="2:12" x14ac:dyDescent="0.25">
      <c r="B2" s="1"/>
      <c r="G2" s="43"/>
      <c r="H2" s="43"/>
      <c r="I2" s="43"/>
      <c r="J2" s="43"/>
      <c r="K2" s="43"/>
    </row>
    <row r="3" spans="2:12" ht="12" customHeight="1" x14ac:dyDescent="0.25">
      <c r="B3" s="1"/>
      <c r="G3" s="44" t="s">
        <v>1</v>
      </c>
      <c r="H3" s="44"/>
      <c r="I3" s="44"/>
      <c r="J3" s="44"/>
      <c r="K3" s="44"/>
    </row>
    <row r="4" spans="2:12" x14ac:dyDescent="0.25">
      <c r="B4" s="1"/>
      <c r="G4" s="3"/>
      <c r="H4" s="3"/>
      <c r="I4" s="3"/>
      <c r="J4" s="3"/>
      <c r="K4" s="3"/>
    </row>
    <row r="5" spans="2:12" ht="24" customHeight="1" x14ac:dyDescent="0.25">
      <c r="B5" s="1"/>
      <c r="G5" s="43" t="s">
        <v>2</v>
      </c>
      <c r="H5" s="43"/>
      <c r="I5" s="43"/>
      <c r="J5" s="43"/>
      <c r="K5" s="43"/>
    </row>
    <row r="6" spans="2:12" x14ac:dyDescent="0.25">
      <c r="B6" s="1"/>
      <c r="G6" s="45"/>
      <c r="H6" s="45"/>
      <c r="I6" s="45"/>
      <c r="J6" s="45"/>
      <c r="K6" s="45"/>
    </row>
    <row r="7" spans="2:12" x14ac:dyDescent="0.25">
      <c r="B7" s="37" t="s">
        <v>3</v>
      </c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2:12" x14ac:dyDescent="0.25">
      <c r="B8" s="37" t="s">
        <v>4</v>
      </c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2:12" x14ac:dyDescent="0.25">
      <c r="B9" s="39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84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2:12" x14ac:dyDescent="0.25"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</row>
    <row r="13" spans="2:12" x14ac:dyDescent="0.25">
      <c r="B13" s="34" t="s">
        <v>17</v>
      </c>
      <c r="C13" s="35"/>
      <c r="D13" s="35"/>
      <c r="E13" s="35"/>
      <c r="F13" s="35"/>
      <c r="G13" s="35"/>
      <c r="H13" s="35"/>
      <c r="I13" s="35"/>
      <c r="J13" s="35"/>
      <c r="K13" s="35"/>
      <c r="L13" s="36"/>
    </row>
    <row r="14" spans="2:12" x14ac:dyDescent="0.25">
      <c r="B14" s="34" t="s">
        <v>18</v>
      </c>
      <c r="C14" s="35"/>
      <c r="D14" s="35"/>
      <c r="E14" s="35"/>
      <c r="F14" s="35"/>
      <c r="G14" s="35"/>
      <c r="H14" s="35"/>
      <c r="I14" s="35"/>
      <c r="J14" s="35"/>
      <c r="K14" s="35"/>
      <c r="L14" s="36"/>
    </row>
    <row r="15" spans="2:12" ht="134.25" customHeight="1" x14ac:dyDescent="0.25">
      <c r="B15" s="6">
        <v>1</v>
      </c>
      <c r="C15" s="6" t="s">
        <v>19</v>
      </c>
      <c r="D15" s="6" t="s">
        <v>20</v>
      </c>
      <c r="E15" s="6" t="s">
        <v>21</v>
      </c>
      <c r="F15" s="6" t="s">
        <v>22</v>
      </c>
      <c r="G15" s="7">
        <v>800</v>
      </c>
      <c r="H15" s="8">
        <f>50/1.12</f>
        <v>44.642857142857139</v>
      </c>
      <c r="I15" s="8">
        <f>H15*G15</f>
        <v>35714.28571428571</v>
      </c>
      <c r="J15" s="8">
        <f t="shared" ref="J15:J78" si="0">I15*1.12</f>
        <v>40000</v>
      </c>
      <c r="K15" s="6" t="s">
        <v>23</v>
      </c>
      <c r="L15" s="6" t="s">
        <v>24</v>
      </c>
    </row>
    <row r="16" spans="2:12" ht="36" x14ac:dyDescent="0.25">
      <c r="B16" s="6">
        <v>2</v>
      </c>
      <c r="C16" s="6" t="s">
        <v>25</v>
      </c>
      <c r="D16" s="6" t="s">
        <v>20</v>
      </c>
      <c r="E16" s="6" t="s">
        <v>26</v>
      </c>
      <c r="F16" s="6" t="s">
        <v>22</v>
      </c>
      <c r="G16" s="7">
        <v>500</v>
      </c>
      <c r="H16" s="8">
        <f>105/1.12</f>
        <v>93.749999999999986</v>
      </c>
      <c r="I16" s="8">
        <f t="shared" ref="I16:I21" si="1">G16*H16</f>
        <v>46874.999999999993</v>
      </c>
      <c r="J16" s="8">
        <f t="shared" si="0"/>
        <v>52500</v>
      </c>
      <c r="K16" s="9" t="s">
        <v>27</v>
      </c>
      <c r="L16" s="6" t="s">
        <v>24</v>
      </c>
    </row>
    <row r="17" spans="2:13" ht="36" x14ac:dyDescent="0.25">
      <c r="B17" s="6">
        <v>3</v>
      </c>
      <c r="C17" s="6" t="s">
        <v>28</v>
      </c>
      <c r="D17" s="6" t="s">
        <v>20</v>
      </c>
      <c r="E17" s="6" t="s">
        <v>29</v>
      </c>
      <c r="F17" s="6" t="s">
        <v>22</v>
      </c>
      <c r="G17" s="7">
        <v>200</v>
      </c>
      <c r="H17" s="8">
        <f>2225/1.12</f>
        <v>1986.6071428571427</v>
      </c>
      <c r="I17" s="8">
        <f t="shared" si="1"/>
        <v>397321.42857142852</v>
      </c>
      <c r="J17" s="8">
        <f t="shared" si="0"/>
        <v>445000</v>
      </c>
      <c r="K17" s="9" t="s">
        <v>30</v>
      </c>
      <c r="L17" s="6" t="s">
        <v>24</v>
      </c>
    </row>
    <row r="18" spans="2:13" ht="36" x14ac:dyDescent="0.25">
      <c r="B18" s="6">
        <v>4</v>
      </c>
      <c r="C18" s="6" t="s">
        <v>31</v>
      </c>
      <c r="D18" s="6" t="s">
        <v>20</v>
      </c>
      <c r="E18" s="6" t="s">
        <v>32</v>
      </c>
      <c r="F18" s="6" t="s">
        <v>22</v>
      </c>
      <c r="G18" s="7">
        <v>500</v>
      </c>
      <c r="H18" s="8">
        <f>1083/1.12</f>
        <v>966.96428571428567</v>
      </c>
      <c r="I18" s="8">
        <f t="shared" si="1"/>
        <v>483482.14285714284</v>
      </c>
      <c r="J18" s="8">
        <f t="shared" si="0"/>
        <v>541500</v>
      </c>
      <c r="K18" s="9" t="s">
        <v>33</v>
      </c>
      <c r="L18" s="6" t="s">
        <v>24</v>
      </c>
    </row>
    <row r="19" spans="2:13" ht="36" x14ac:dyDescent="0.25">
      <c r="B19" s="6">
        <v>5</v>
      </c>
      <c r="C19" s="6" t="s">
        <v>34</v>
      </c>
      <c r="D19" s="6" t="s">
        <v>20</v>
      </c>
      <c r="E19" s="6" t="s">
        <v>35</v>
      </c>
      <c r="F19" s="6" t="s">
        <v>22</v>
      </c>
      <c r="G19" s="7">
        <v>100</v>
      </c>
      <c r="H19" s="8">
        <f>1000/1.12</f>
        <v>892.85714285714278</v>
      </c>
      <c r="I19" s="8">
        <f t="shared" si="1"/>
        <v>89285.714285714275</v>
      </c>
      <c r="J19" s="8">
        <f t="shared" si="0"/>
        <v>100000</v>
      </c>
      <c r="K19" s="9" t="s">
        <v>36</v>
      </c>
      <c r="L19" s="6" t="s">
        <v>24</v>
      </c>
    </row>
    <row r="20" spans="2:13" ht="36" x14ac:dyDescent="0.25">
      <c r="B20" s="6">
        <v>6</v>
      </c>
      <c r="C20" s="6" t="s">
        <v>37</v>
      </c>
      <c r="D20" s="6" t="s">
        <v>20</v>
      </c>
      <c r="E20" s="6" t="s">
        <v>38</v>
      </c>
      <c r="F20" s="6" t="s">
        <v>22</v>
      </c>
      <c r="G20" s="7">
        <v>800</v>
      </c>
      <c r="H20" s="8">
        <f>550/1.12</f>
        <v>491.0714285714285</v>
      </c>
      <c r="I20" s="8">
        <f t="shared" si="1"/>
        <v>392857.14285714278</v>
      </c>
      <c r="J20" s="8">
        <f t="shared" si="0"/>
        <v>439999.99999999994</v>
      </c>
      <c r="K20" s="9" t="s">
        <v>27</v>
      </c>
      <c r="L20" s="6" t="s">
        <v>24</v>
      </c>
    </row>
    <row r="21" spans="2:13" ht="144" x14ac:dyDescent="0.25">
      <c r="B21" s="6">
        <v>7</v>
      </c>
      <c r="C21" s="6" t="s">
        <v>39</v>
      </c>
      <c r="D21" s="6" t="s">
        <v>20</v>
      </c>
      <c r="E21" s="6" t="s">
        <v>40</v>
      </c>
      <c r="F21" s="6" t="s">
        <v>41</v>
      </c>
      <c r="G21" s="6">
        <v>156</v>
      </c>
      <c r="H21" s="8">
        <f>550/1.12</f>
        <v>491.0714285714285</v>
      </c>
      <c r="I21" s="8">
        <f t="shared" si="1"/>
        <v>76607.142857142841</v>
      </c>
      <c r="J21" s="8">
        <f t="shared" si="0"/>
        <v>85799.999999999985</v>
      </c>
      <c r="K21" s="6" t="s">
        <v>42</v>
      </c>
      <c r="L21" s="6" t="s">
        <v>24</v>
      </c>
    </row>
    <row r="22" spans="2:13" ht="84" x14ac:dyDescent="0.25">
      <c r="B22" s="6">
        <v>8</v>
      </c>
      <c r="C22" s="6" t="s">
        <v>43</v>
      </c>
      <c r="D22" s="6" t="s">
        <v>20</v>
      </c>
      <c r="E22" s="10" t="s">
        <v>44</v>
      </c>
      <c r="F22" s="6" t="s">
        <v>22</v>
      </c>
      <c r="G22" s="6">
        <v>10</v>
      </c>
      <c r="H22" s="11">
        <f>115/1.12</f>
        <v>102.67857142857142</v>
      </c>
      <c r="I22" s="8">
        <f>H22*G22</f>
        <v>1026.7857142857142</v>
      </c>
      <c r="J22" s="8">
        <f t="shared" si="0"/>
        <v>1150</v>
      </c>
      <c r="K22" s="6" t="s">
        <v>45</v>
      </c>
      <c r="L22" s="6" t="s">
        <v>46</v>
      </c>
      <c r="M22" s="12"/>
    </row>
    <row r="23" spans="2:13" ht="84" x14ac:dyDescent="0.25">
      <c r="B23" s="6">
        <v>9</v>
      </c>
      <c r="C23" s="6" t="s">
        <v>47</v>
      </c>
      <c r="D23" s="6" t="s">
        <v>20</v>
      </c>
      <c r="E23" s="10" t="s">
        <v>48</v>
      </c>
      <c r="F23" s="6" t="s">
        <v>49</v>
      </c>
      <c r="G23" s="6">
        <v>232</v>
      </c>
      <c r="H23" s="11">
        <f>600/1.12</f>
        <v>535.71428571428567</v>
      </c>
      <c r="I23" s="8">
        <f t="shared" ref="I23:I86" si="2">H23*G23</f>
        <v>124285.71428571428</v>
      </c>
      <c r="J23" s="8">
        <f t="shared" si="0"/>
        <v>139200</v>
      </c>
      <c r="K23" s="6" t="s">
        <v>45</v>
      </c>
      <c r="L23" s="6" t="s">
        <v>46</v>
      </c>
    </row>
    <row r="24" spans="2:13" ht="84" x14ac:dyDescent="0.25">
      <c r="B24" s="6">
        <v>10</v>
      </c>
      <c r="C24" s="6" t="s">
        <v>50</v>
      </c>
      <c r="D24" s="6" t="s">
        <v>20</v>
      </c>
      <c r="E24" s="10" t="s">
        <v>51</v>
      </c>
      <c r="F24" s="6" t="s">
        <v>52</v>
      </c>
      <c r="G24" s="6">
        <v>8</v>
      </c>
      <c r="H24" s="11">
        <f>9950/1.12</f>
        <v>8883.9285714285706</v>
      </c>
      <c r="I24" s="8">
        <f t="shared" si="2"/>
        <v>71071.428571428565</v>
      </c>
      <c r="J24" s="8">
        <f t="shared" si="0"/>
        <v>79600</v>
      </c>
      <c r="K24" s="6" t="s">
        <v>45</v>
      </c>
      <c r="L24" s="6" t="s">
        <v>46</v>
      </c>
    </row>
    <row r="25" spans="2:13" ht="84" x14ac:dyDescent="0.25">
      <c r="B25" s="6">
        <v>11</v>
      </c>
      <c r="C25" s="6" t="s">
        <v>53</v>
      </c>
      <c r="D25" s="6" t="s">
        <v>20</v>
      </c>
      <c r="E25" s="13" t="s">
        <v>54</v>
      </c>
      <c r="F25" s="6" t="s">
        <v>49</v>
      </c>
      <c r="G25" s="6">
        <v>8</v>
      </c>
      <c r="H25" s="11">
        <f>110/1.12</f>
        <v>98.214285714285708</v>
      </c>
      <c r="I25" s="8">
        <f t="shared" si="2"/>
        <v>785.71428571428567</v>
      </c>
      <c r="J25" s="8">
        <f t="shared" si="0"/>
        <v>880</v>
      </c>
      <c r="K25" s="6" t="s">
        <v>45</v>
      </c>
      <c r="L25" s="6" t="s">
        <v>46</v>
      </c>
    </row>
    <row r="26" spans="2:13" ht="84" x14ac:dyDescent="0.25">
      <c r="B26" s="6">
        <v>12</v>
      </c>
      <c r="C26" s="6" t="s">
        <v>53</v>
      </c>
      <c r="D26" s="6" t="s">
        <v>20</v>
      </c>
      <c r="E26" s="13" t="s">
        <v>55</v>
      </c>
      <c r="F26" s="6" t="s">
        <v>49</v>
      </c>
      <c r="G26" s="6">
        <v>8</v>
      </c>
      <c r="H26" s="11">
        <f>115/1.12</f>
        <v>102.67857142857142</v>
      </c>
      <c r="I26" s="8">
        <f t="shared" si="2"/>
        <v>821.42857142857133</v>
      </c>
      <c r="J26" s="8">
        <f t="shared" si="0"/>
        <v>920</v>
      </c>
      <c r="K26" s="6" t="s">
        <v>45</v>
      </c>
      <c r="L26" s="6" t="s">
        <v>46</v>
      </c>
    </row>
    <row r="27" spans="2:13" ht="84" x14ac:dyDescent="0.25">
      <c r="B27" s="6">
        <v>13</v>
      </c>
      <c r="C27" s="6" t="s">
        <v>53</v>
      </c>
      <c r="D27" s="6" t="s">
        <v>20</v>
      </c>
      <c r="E27" s="13" t="s">
        <v>56</v>
      </c>
      <c r="F27" s="6" t="s">
        <v>49</v>
      </c>
      <c r="G27" s="6">
        <v>8</v>
      </c>
      <c r="H27" s="11">
        <f>125/1.12</f>
        <v>111.60714285714285</v>
      </c>
      <c r="I27" s="8">
        <f t="shared" si="2"/>
        <v>892.85714285714278</v>
      </c>
      <c r="J27" s="8">
        <f t="shared" si="0"/>
        <v>1000</v>
      </c>
      <c r="K27" s="6" t="s">
        <v>45</v>
      </c>
      <c r="L27" s="6" t="s">
        <v>46</v>
      </c>
    </row>
    <row r="28" spans="2:13" ht="84" x14ac:dyDescent="0.25">
      <c r="B28" s="6">
        <v>14</v>
      </c>
      <c r="C28" s="6" t="s">
        <v>57</v>
      </c>
      <c r="D28" s="6" t="s">
        <v>20</v>
      </c>
      <c r="E28" s="13" t="s">
        <v>58</v>
      </c>
      <c r="F28" s="6" t="s">
        <v>49</v>
      </c>
      <c r="G28" s="14">
        <v>1</v>
      </c>
      <c r="H28" s="11">
        <f>1600/1.12</f>
        <v>1428.5714285714284</v>
      </c>
      <c r="I28" s="8">
        <f t="shared" si="2"/>
        <v>1428.5714285714284</v>
      </c>
      <c r="J28" s="8">
        <f t="shared" si="0"/>
        <v>1600</v>
      </c>
      <c r="K28" s="6" t="s">
        <v>45</v>
      </c>
      <c r="L28" s="6" t="s">
        <v>46</v>
      </c>
    </row>
    <row r="29" spans="2:13" ht="89.25" customHeight="1" x14ac:dyDescent="0.25">
      <c r="B29" s="6">
        <v>15</v>
      </c>
      <c r="C29" s="6" t="s">
        <v>59</v>
      </c>
      <c r="D29" s="6" t="s">
        <v>20</v>
      </c>
      <c r="E29" s="10" t="s">
        <v>60</v>
      </c>
      <c r="F29" s="14" t="s">
        <v>22</v>
      </c>
      <c r="G29" s="14">
        <v>50</v>
      </c>
      <c r="H29" s="11">
        <f>10/1.12</f>
        <v>8.928571428571427</v>
      </c>
      <c r="I29" s="8">
        <f t="shared" si="2"/>
        <v>446.42857142857133</v>
      </c>
      <c r="J29" s="8">
        <f t="shared" si="0"/>
        <v>499.99999999999994</v>
      </c>
      <c r="K29" s="6" t="s">
        <v>45</v>
      </c>
      <c r="L29" s="6" t="s">
        <v>46</v>
      </c>
    </row>
    <row r="30" spans="2:13" ht="84" x14ac:dyDescent="0.25">
      <c r="B30" s="6">
        <v>16</v>
      </c>
      <c r="C30" s="6" t="s">
        <v>61</v>
      </c>
      <c r="D30" s="6" t="s">
        <v>20</v>
      </c>
      <c r="E30" s="10" t="s">
        <v>62</v>
      </c>
      <c r="F30" s="14" t="s">
        <v>22</v>
      </c>
      <c r="G30" s="14">
        <v>1</v>
      </c>
      <c r="H30" s="11">
        <f>300/1.12</f>
        <v>267.85714285714283</v>
      </c>
      <c r="I30" s="8">
        <f t="shared" si="2"/>
        <v>267.85714285714283</v>
      </c>
      <c r="J30" s="8">
        <f t="shared" si="0"/>
        <v>300</v>
      </c>
      <c r="K30" s="6" t="s">
        <v>45</v>
      </c>
      <c r="L30" s="6" t="s">
        <v>46</v>
      </c>
    </row>
    <row r="31" spans="2:13" ht="84" x14ac:dyDescent="0.25">
      <c r="B31" s="6">
        <v>17</v>
      </c>
      <c r="C31" s="6" t="s">
        <v>63</v>
      </c>
      <c r="D31" s="6" t="s">
        <v>20</v>
      </c>
      <c r="E31" s="10" t="s">
        <v>64</v>
      </c>
      <c r="F31" s="14" t="s">
        <v>22</v>
      </c>
      <c r="G31" s="14">
        <v>4</v>
      </c>
      <c r="H31" s="11">
        <f>410/1.12</f>
        <v>366.07142857142856</v>
      </c>
      <c r="I31" s="8">
        <f t="shared" si="2"/>
        <v>1464.2857142857142</v>
      </c>
      <c r="J31" s="8">
        <f t="shared" si="0"/>
        <v>1640</v>
      </c>
      <c r="K31" s="6" t="s">
        <v>45</v>
      </c>
      <c r="L31" s="6" t="s">
        <v>46</v>
      </c>
    </row>
    <row r="32" spans="2:13" ht="77.25" customHeight="1" x14ac:dyDescent="0.25">
      <c r="B32" s="6">
        <v>18</v>
      </c>
      <c r="C32" s="6" t="s">
        <v>63</v>
      </c>
      <c r="D32" s="6" t="s">
        <v>20</v>
      </c>
      <c r="E32" s="10" t="s">
        <v>65</v>
      </c>
      <c r="F32" s="14" t="s">
        <v>22</v>
      </c>
      <c r="G32" s="14">
        <v>6</v>
      </c>
      <c r="H32" s="11">
        <f>570/1.12</f>
        <v>508.92857142857139</v>
      </c>
      <c r="I32" s="8">
        <f t="shared" si="2"/>
        <v>3053.5714285714284</v>
      </c>
      <c r="J32" s="8">
        <f t="shared" si="0"/>
        <v>3420</v>
      </c>
      <c r="K32" s="6" t="s">
        <v>45</v>
      </c>
      <c r="L32" s="6" t="s">
        <v>46</v>
      </c>
    </row>
    <row r="33" spans="2:12" ht="84" x14ac:dyDescent="0.25">
      <c r="B33" s="6">
        <v>19</v>
      </c>
      <c r="C33" s="6" t="s">
        <v>66</v>
      </c>
      <c r="D33" s="6" t="s">
        <v>20</v>
      </c>
      <c r="E33" s="13" t="s">
        <v>67</v>
      </c>
      <c r="F33" s="14" t="s">
        <v>22</v>
      </c>
      <c r="G33" s="14">
        <v>1</v>
      </c>
      <c r="H33" s="11">
        <f>2500/1.12</f>
        <v>2232.1428571428569</v>
      </c>
      <c r="I33" s="8">
        <f t="shared" si="2"/>
        <v>2232.1428571428569</v>
      </c>
      <c r="J33" s="8">
        <f t="shared" si="0"/>
        <v>2500</v>
      </c>
      <c r="K33" s="6" t="s">
        <v>45</v>
      </c>
      <c r="L33" s="6" t="s">
        <v>46</v>
      </c>
    </row>
    <row r="34" spans="2:12" ht="84" x14ac:dyDescent="0.25">
      <c r="B34" s="6">
        <v>20</v>
      </c>
      <c r="C34" s="6" t="s">
        <v>68</v>
      </c>
      <c r="D34" s="6" t="s">
        <v>20</v>
      </c>
      <c r="E34" s="13" t="s">
        <v>69</v>
      </c>
      <c r="F34" s="6" t="s">
        <v>22</v>
      </c>
      <c r="G34" s="14">
        <v>11</v>
      </c>
      <c r="H34" s="11">
        <f>700/1.12</f>
        <v>624.99999999999989</v>
      </c>
      <c r="I34" s="8">
        <f t="shared" si="2"/>
        <v>6874.9999999999991</v>
      </c>
      <c r="J34" s="8">
        <f t="shared" si="0"/>
        <v>7700</v>
      </c>
      <c r="K34" s="6" t="s">
        <v>45</v>
      </c>
      <c r="L34" s="6" t="s">
        <v>46</v>
      </c>
    </row>
    <row r="35" spans="2:12" ht="84" x14ac:dyDescent="0.25">
      <c r="B35" s="6">
        <v>21</v>
      </c>
      <c r="C35" s="6" t="s">
        <v>70</v>
      </c>
      <c r="D35" s="6" t="s">
        <v>20</v>
      </c>
      <c r="E35" s="13" t="s">
        <v>71</v>
      </c>
      <c r="F35" s="6" t="s">
        <v>52</v>
      </c>
      <c r="G35" s="6">
        <v>20</v>
      </c>
      <c r="H35" s="11">
        <f>120/1.12</f>
        <v>107.14285714285714</v>
      </c>
      <c r="I35" s="8">
        <f t="shared" si="2"/>
        <v>2142.8571428571427</v>
      </c>
      <c r="J35" s="8">
        <f t="shared" si="0"/>
        <v>2400</v>
      </c>
      <c r="K35" s="6" t="s">
        <v>45</v>
      </c>
      <c r="L35" s="6" t="s">
        <v>46</v>
      </c>
    </row>
    <row r="36" spans="2:12" ht="84" x14ac:dyDescent="0.25">
      <c r="B36" s="6">
        <v>22</v>
      </c>
      <c r="C36" s="6" t="s">
        <v>70</v>
      </c>
      <c r="D36" s="6" t="s">
        <v>20</v>
      </c>
      <c r="E36" s="13" t="s">
        <v>72</v>
      </c>
      <c r="F36" s="6" t="s">
        <v>52</v>
      </c>
      <c r="G36" s="6">
        <v>10</v>
      </c>
      <c r="H36" s="11">
        <f>150/1.12</f>
        <v>133.92857142857142</v>
      </c>
      <c r="I36" s="8">
        <f t="shared" si="2"/>
        <v>1339.2857142857142</v>
      </c>
      <c r="J36" s="8">
        <f t="shared" si="0"/>
        <v>1500</v>
      </c>
      <c r="K36" s="6" t="s">
        <v>45</v>
      </c>
      <c r="L36" s="6" t="s">
        <v>46</v>
      </c>
    </row>
    <row r="37" spans="2:12" ht="84" x14ac:dyDescent="0.25">
      <c r="B37" s="6">
        <v>23</v>
      </c>
      <c r="C37" s="6" t="s">
        <v>70</v>
      </c>
      <c r="D37" s="6" t="s">
        <v>20</v>
      </c>
      <c r="E37" s="13" t="s">
        <v>73</v>
      </c>
      <c r="F37" s="6" t="s">
        <v>52</v>
      </c>
      <c r="G37" s="6">
        <v>7</v>
      </c>
      <c r="H37" s="11">
        <f>350/1.12</f>
        <v>312.49999999999994</v>
      </c>
      <c r="I37" s="8">
        <f t="shared" si="2"/>
        <v>2187.4999999999995</v>
      </c>
      <c r="J37" s="8">
        <f t="shared" si="0"/>
        <v>2449.9999999999995</v>
      </c>
      <c r="K37" s="6" t="s">
        <v>45</v>
      </c>
      <c r="L37" s="6" t="s">
        <v>46</v>
      </c>
    </row>
    <row r="38" spans="2:12" ht="84" x14ac:dyDescent="0.25">
      <c r="B38" s="6">
        <v>24</v>
      </c>
      <c r="C38" s="6" t="s">
        <v>70</v>
      </c>
      <c r="D38" s="6" t="s">
        <v>20</v>
      </c>
      <c r="E38" s="13" t="s">
        <v>74</v>
      </c>
      <c r="F38" s="6" t="s">
        <v>52</v>
      </c>
      <c r="G38" s="6">
        <v>7</v>
      </c>
      <c r="H38" s="11">
        <f>500/1.12</f>
        <v>446.42857142857139</v>
      </c>
      <c r="I38" s="8">
        <f t="shared" si="2"/>
        <v>3124.9999999999995</v>
      </c>
      <c r="J38" s="8">
        <f t="shared" si="0"/>
        <v>3500</v>
      </c>
      <c r="K38" s="6" t="s">
        <v>45</v>
      </c>
      <c r="L38" s="6" t="s">
        <v>46</v>
      </c>
    </row>
    <row r="39" spans="2:12" ht="84" x14ac:dyDescent="0.25">
      <c r="B39" s="6">
        <v>25</v>
      </c>
      <c r="C39" s="6" t="s">
        <v>70</v>
      </c>
      <c r="D39" s="6" t="s">
        <v>20</v>
      </c>
      <c r="E39" s="13" t="s">
        <v>75</v>
      </c>
      <c r="F39" s="6" t="s">
        <v>52</v>
      </c>
      <c r="G39" s="6">
        <v>7</v>
      </c>
      <c r="H39" s="11">
        <f>750/1.12</f>
        <v>669.64285714285711</v>
      </c>
      <c r="I39" s="8">
        <f t="shared" si="2"/>
        <v>4687.5</v>
      </c>
      <c r="J39" s="8">
        <f t="shared" si="0"/>
        <v>5250.0000000000009</v>
      </c>
      <c r="K39" s="6" t="s">
        <v>45</v>
      </c>
      <c r="L39" s="6" t="s">
        <v>46</v>
      </c>
    </row>
    <row r="40" spans="2:12" ht="84" x14ac:dyDescent="0.25">
      <c r="B40" s="6">
        <v>26</v>
      </c>
      <c r="C40" s="6" t="s">
        <v>76</v>
      </c>
      <c r="D40" s="6" t="s">
        <v>20</v>
      </c>
      <c r="E40" s="13" t="s">
        <v>77</v>
      </c>
      <c r="F40" s="6" t="s">
        <v>49</v>
      </c>
      <c r="G40" s="6">
        <v>40</v>
      </c>
      <c r="H40" s="11">
        <f>200/1.12</f>
        <v>178.57142857142856</v>
      </c>
      <c r="I40" s="8">
        <f t="shared" si="2"/>
        <v>7142.8571428571422</v>
      </c>
      <c r="J40" s="8">
        <f t="shared" si="0"/>
        <v>8000</v>
      </c>
      <c r="K40" s="6" t="s">
        <v>45</v>
      </c>
      <c r="L40" s="6" t="s">
        <v>46</v>
      </c>
    </row>
    <row r="41" spans="2:12" ht="84" x14ac:dyDescent="0.25">
      <c r="B41" s="6">
        <v>27</v>
      </c>
      <c r="C41" s="6" t="s">
        <v>78</v>
      </c>
      <c r="D41" s="6" t="s">
        <v>20</v>
      </c>
      <c r="E41" s="13" t="s">
        <v>79</v>
      </c>
      <c r="F41" s="14" t="s">
        <v>22</v>
      </c>
      <c r="G41" s="14">
        <v>3</v>
      </c>
      <c r="H41" s="11">
        <f>3000/1.12</f>
        <v>2678.5714285714284</v>
      </c>
      <c r="I41" s="8">
        <f t="shared" si="2"/>
        <v>8035.7142857142853</v>
      </c>
      <c r="J41" s="8">
        <f t="shared" si="0"/>
        <v>9000</v>
      </c>
      <c r="K41" s="6" t="s">
        <v>45</v>
      </c>
      <c r="L41" s="6" t="s">
        <v>46</v>
      </c>
    </row>
    <row r="42" spans="2:12" ht="84" x14ac:dyDescent="0.25">
      <c r="B42" s="6">
        <v>28</v>
      </c>
      <c r="C42" s="6" t="s">
        <v>80</v>
      </c>
      <c r="D42" s="6" t="s">
        <v>20</v>
      </c>
      <c r="E42" s="13" t="s">
        <v>81</v>
      </c>
      <c r="F42" s="6" t="s">
        <v>22</v>
      </c>
      <c r="G42" s="6">
        <v>10</v>
      </c>
      <c r="H42" s="11">
        <f>85/1.12</f>
        <v>75.892857142857139</v>
      </c>
      <c r="I42" s="8">
        <f t="shared" si="2"/>
        <v>758.92857142857133</v>
      </c>
      <c r="J42" s="8">
        <f t="shared" si="0"/>
        <v>850</v>
      </c>
      <c r="K42" s="6" t="s">
        <v>45</v>
      </c>
      <c r="L42" s="6" t="s">
        <v>46</v>
      </c>
    </row>
    <row r="43" spans="2:12" ht="96" x14ac:dyDescent="0.25">
      <c r="B43" s="6">
        <v>29</v>
      </c>
      <c r="C43" s="6" t="s">
        <v>80</v>
      </c>
      <c r="D43" s="6" t="s">
        <v>20</v>
      </c>
      <c r="E43" s="13" t="s">
        <v>82</v>
      </c>
      <c r="F43" s="6" t="s">
        <v>22</v>
      </c>
      <c r="G43" s="6">
        <v>10</v>
      </c>
      <c r="H43" s="11">
        <f>200/1.12</f>
        <v>178.57142857142856</v>
      </c>
      <c r="I43" s="8">
        <f t="shared" si="2"/>
        <v>1785.7142857142856</v>
      </c>
      <c r="J43" s="8">
        <f t="shared" si="0"/>
        <v>2000</v>
      </c>
      <c r="K43" s="6" t="s">
        <v>45</v>
      </c>
      <c r="L43" s="6" t="s">
        <v>46</v>
      </c>
    </row>
    <row r="44" spans="2:12" ht="84" x14ac:dyDescent="0.25">
      <c r="B44" s="6">
        <v>30</v>
      </c>
      <c r="C44" s="6" t="s">
        <v>83</v>
      </c>
      <c r="D44" s="6" t="s">
        <v>20</v>
      </c>
      <c r="E44" s="10" t="s">
        <v>84</v>
      </c>
      <c r="F44" s="6" t="s">
        <v>22</v>
      </c>
      <c r="G44" s="14">
        <v>15</v>
      </c>
      <c r="H44" s="11">
        <f>250/1.12</f>
        <v>223.21428571428569</v>
      </c>
      <c r="I44" s="8">
        <f t="shared" si="2"/>
        <v>3348.2142857142853</v>
      </c>
      <c r="J44" s="8">
        <f t="shared" si="0"/>
        <v>3750</v>
      </c>
      <c r="K44" s="6" t="s">
        <v>45</v>
      </c>
      <c r="L44" s="6" t="s">
        <v>46</v>
      </c>
    </row>
    <row r="45" spans="2:12" ht="84" x14ac:dyDescent="0.25">
      <c r="B45" s="6">
        <v>31</v>
      </c>
      <c r="C45" s="6" t="s">
        <v>85</v>
      </c>
      <c r="D45" s="6" t="s">
        <v>20</v>
      </c>
      <c r="E45" s="10" t="s">
        <v>86</v>
      </c>
      <c r="F45" s="6" t="s">
        <v>22</v>
      </c>
      <c r="G45" s="14">
        <v>10</v>
      </c>
      <c r="H45" s="11">
        <f>100/1.12</f>
        <v>89.285714285714278</v>
      </c>
      <c r="I45" s="8">
        <f t="shared" si="2"/>
        <v>892.85714285714278</v>
      </c>
      <c r="J45" s="8">
        <f t="shared" si="0"/>
        <v>1000</v>
      </c>
      <c r="K45" s="6" t="s">
        <v>45</v>
      </c>
      <c r="L45" s="6" t="s">
        <v>46</v>
      </c>
    </row>
    <row r="46" spans="2:12" ht="84" x14ac:dyDescent="0.25">
      <c r="B46" s="6">
        <v>32</v>
      </c>
      <c r="C46" s="6" t="s">
        <v>85</v>
      </c>
      <c r="D46" s="6" t="s">
        <v>20</v>
      </c>
      <c r="E46" s="10" t="s">
        <v>87</v>
      </c>
      <c r="F46" s="6" t="s">
        <v>22</v>
      </c>
      <c r="G46" s="14">
        <v>5</v>
      </c>
      <c r="H46" s="11">
        <f>500/1.12</f>
        <v>446.42857142857139</v>
      </c>
      <c r="I46" s="8">
        <f t="shared" si="2"/>
        <v>2232.1428571428569</v>
      </c>
      <c r="J46" s="8">
        <f t="shared" si="0"/>
        <v>2500</v>
      </c>
      <c r="K46" s="6" t="s">
        <v>45</v>
      </c>
      <c r="L46" s="6" t="s">
        <v>46</v>
      </c>
    </row>
    <row r="47" spans="2:12" ht="84" x14ac:dyDescent="0.25">
      <c r="B47" s="6">
        <v>33</v>
      </c>
      <c r="C47" s="6" t="s">
        <v>88</v>
      </c>
      <c r="D47" s="6" t="s">
        <v>20</v>
      </c>
      <c r="E47" s="10" t="s">
        <v>89</v>
      </c>
      <c r="F47" s="6" t="s">
        <v>49</v>
      </c>
      <c r="G47" s="6">
        <v>3</v>
      </c>
      <c r="H47" s="11">
        <f>200/1.12</f>
        <v>178.57142857142856</v>
      </c>
      <c r="I47" s="8">
        <f t="shared" si="2"/>
        <v>535.71428571428567</v>
      </c>
      <c r="J47" s="8">
        <f t="shared" si="0"/>
        <v>600</v>
      </c>
      <c r="K47" s="6" t="s">
        <v>45</v>
      </c>
      <c r="L47" s="6" t="s">
        <v>46</v>
      </c>
    </row>
    <row r="48" spans="2:12" ht="108" x14ac:dyDescent="0.25">
      <c r="B48" s="6">
        <v>34</v>
      </c>
      <c r="C48" s="6" t="s">
        <v>90</v>
      </c>
      <c r="D48" s="6" t="s">
        <v>20</v>
      </c>
      <c r="E48" s="10" t="s">
        <v>91</v>
      </c>
      <c r="F48" s="6" t="s">
        <v>22</v>
      </c>
      <c r="G48" s="6">
        <v>200</v>
      </c>
      <c r="H48" s="11">
        <f>30/1.12</f>
        <v>26.785714285714285</v>
      </c>
      <c r="I48" s="8">
        <f t="shared" si="2"/>
        <v>5357.1428571428569</v>
      </c>
      <c r="J48" s="8">
        <f t="shared" si="0"/>
        <v>6000</v>
      </c>
      <c r="K48" s="6" t="s">
        <v>45</v>
      </c>
      <c r="L48" s="6" t="s">
        <v>46</v>
      </c>
    </row>
    <row r="49" spans="2:12" ht="84" x14ac:dyDescent="0.25">
      <c r="B49" s="6">
        <v>35</v>
      </c>
      <c r="C49" s="6" t="s">
        <v>90</v>
      </c>
      <c r="D49" s="6" t="s">
        <v>20</v>
      </c>
      <c r="E49" s="10" t="s">
        <v>92</v>
      </c>
      <c r="F49" s="6" t="s">
        <v>22</v>
      </c>
      <c r="G49" s="6">
        <v>200</v>
      </c>
      <c r="H49" s="11">
        <f>10/1.12</f>
        <v>8.928571428571427</v>
      </c>
      <c r="I49" s="8">
        <f t="shared" si="2"/>
        <v>1785.7142857142853</v>
      </c>
      <c r="J49" s="8">
        <f t="shared" si="0"/>
        <v>1999.9999999999998</v>
      </c>
      <c r="K49" s="6" t="s">
        <v>45</v>
      </c>
      <c r="L49" s="6" t="s">
        <v>46</v>
      </c>
    </row>
    <row r="50" spans="2:12" ht="168.75" customHeight="1" x14ac:dyDescent="0.25">
      <c r="B50" s="6">
        <v>36</v>
      </c>
      <c r="C50" s="6" t="s">
        <v>93</v>
      </c>
      <c r="D50" s="6" t="s">
        <v>20</v>
      </c>
      <c r="E50" s="10" t="s">
        <v>94</v>
      </c>
      <c r="F50" s="6" t="s">
        <v>22</v>
      </c>
      <c r="G50" s="6">
        <v>350</v>
      </c>
      <c r="H50" s="6">
        <f>77/1.12</f>
        <v>68.75</v>
      </c>
      <c r="I50" s="8">
        <f t="shared" si="2"/>
        <v>24062.5</v>
      </c>
      <c r="J50" s="8">
        <f t="shared" si="0"/>
        <v>26950.000000000004</v>
      </c>
      <c r="K50" s="6" t="s">
        <v>45</v>
      </c>
      <c r="L50" s="6" t="s">
        <v>46</v>
      </c>
    </row>
    <row r="51" spans="2:12" ht="84" x14ac:dyDescent="0.25">
      <c r="B51" s="6">
        <v>37</v>
      </c>
      <c r="C51" s="6" t="s">
        <v>95</v>
      </c>
      <c r="D51" s="6" t="s">
        <v>20</v>
      </c>
      <c r="E51" s="13" t="s">
        <v>96</v>
      </c>
      <c r="F51" s="6" t="s">
        <v>22</v>
      </c>
      <c r="G51" s="6">
        <v>1</v>
      </c>
      <c r="H51" s="6">
        <f>500/1.12</f>
        <v>446.42857142857139</v>
      </c>
      <c r="I51" s="8">
        <f t="shared" si="2"/>
        <v>446.42857142857139</v>
      </c>
      <c r="J51" s="8">
        <f t="shared" si="0"/>
        <v>500</v>
      </c>
      <c r="K51" s="6" t="s">
        <v>45</v>
      </c>
      <c r="L51" s="6" t="s">
        <v>46</v>
      </c>
    </row>
    <row r="52" spans="2:12" ht="84" x14ac:dyDescent="0.25">
      <c r="B52" s="6">
        <v>38</v>
      </c>
      <c r="C52" s="6" t="s">
        <v>97</v>
      </c>
      <c r="D52" s="6" t="s">
        <v>20</v>
      </c>
      <c r="E52" s="13" t="s">
        <v>98</v>
      </c>
      <c r="F52" s="6" t="s">
        <v>22</v>
      </c>
      <c r="G52" s="6">
        <v>7</v>
      </c>
      <c r="H52" s="6">
        <f>150/1.12</f>
        <v>133.92857142857142</v>
      </c>
      <c r="I52" s="8">
        <f t="shared" si="2"/>
        <v>937.49999999999989</v>
      </c>
      <c r="J52" s="8">
        <f t="shared" si="0"/>
        <v>1050</v>
      </c>
      <c r="K52" s="6" t="s">
        <v>45</v>
      </c>
      <c r="L52" s="6" t="s">
        <v>46</v>
      </c>
    </row>
    <row r="53" spans="2:12" ht="84" x14ac:dyDescent="0.25">
      <c r="B53" s="6">
        <v>39</v>
      </c>
      <c r="C53" s="6" t="s">
        <v>97</v>
      </c>
      <c r="D53" s="6" t="s">
        <v>20</v>
      </c>
      <c r="E53" s="13" t="s">
        <v>99</v>
      </c>
      <c r="F53" s="6" t="s">
        <v>22</v>
      </c>
      <c r="G53" s="6">
        <v>5</v>
      </c>
      <c r="H53" s="8">
        <f>400/1.12</f>
        <v>357.14285714285711</v>
      </c>
      <c r="I53" s="8">
        <f t="shared" si="2"/>
        <v>1785.7142857142856</v>
      </c>
      <c r="J53" s="8">
        <f t="shared" si="0"/>
        <v>2000</v>
      </c>
      <c r="K53" s="6" t="s">
        <v>45</v>
      </c>
      <c r="L53" s="6" t="s">
        <v>46</v>
      </c>
    </row>
    <row r="54" spans="2:12" ht="84" x14ac:dyDescent="0.25">
      <c r="B54" s="6">
        <v>40</v>
      </c>
      <c r="C54" s="6" t="s">
        <v>100</v>
      </c>
      <c r="D54" s="6" t="s">
        <v>20</v>
      </c>
      <c r="E54" s="13" t="s">
        <v>101</v>
      </c>
      <c r="F54" s="6" t="s">
        <v>22</v>
      </c>
      <c r="G54" s="6">
        <v>5</v>
      </c>
      <c r="H54" s="8">
        <f>25/1.12</f>
        <v>22.321428571428569</v>
      </c>
      <c r="I54" s="8">
        <f t="shared" si="2"/>
        <v>111.60714285714285</v>
      </c>
      <c r="J54" s="8">
        <f t="shared" si="0"/>
        <v>125</v>
      </c>
      <c r="K54" s="6" t="s">
        <v>45</v>
      </c>
      <c r="L54" s="6" t="s">
        <v>46</v>
      </c>
    </row>
    <row r="55" spans="2:12" ht="96" x14ac:dyDescent="0.25">
      <c r="B55" s="6">
        <v>41</v>
      </c>
      <c r="C55" s="6" t="s">
        <v>102</v>
      </c>
      <c r="D55" s="6" t="s">
        <v>20</v>
      </c>
      <c r="E55" s="13" t="s">
        <v>103</v>
      </c>
      <c r="F55" s="6" t="s">
        <v>49</v>
      </c>
      <c r="G55" s="6">
        <v>2</v>
      </c>
      <c r="H55" s="8">
        <f>2500/1.12</f>
        <v>2232.1428571428569</v>
      </c>
      <c r="I55" s="8">
        <f t="shared" si="2"/>
        <v>4464.2857142857138</v>
      </c>
      <c r="J55" s="8">
        <f t="shared" si="0"/>
        <v>5000</v>
      </c>
      <c r="K55" s="6" t="s">
        <v>45</v>
      </c>
      <c r="L55" s="6" t="s">
        <v>46</v>
      </c>
    </row>
    <row r="56" spans="2:12" ht="84" x14ac:dyDescent="0.25">
      <c r="B56" s="6">
        <v>42</v>
      </c>
      <c r="C56" s="6" t="s">
        <v>102</v>
      </c>
      <c r="D56" s="6" t="s">
        <v>20</v>
      </c>
      <c r="E56" s="10" t="s">
        <v>104</v>
      </c>
      <c r="F56" s="14" t="s">
        <v>49</v>
      </c>
      <c r="G56" s="14">
        <v>2</v>
      </c>
      <c r="H56" s="8">
        <f>2500/1.12</f>
        <v>2232.1428571428569</v>
      </c>
      <c r="I56" s="8">
        <f t="shared" si="2"/>
        <v>4464.2857142857138</v>
      </c>
      <c r="J56" s="8">
        <f t="shared" si="0"/>
        <v>5000</v>
      </c>
      <c r="K56" s="6" t="s">
        <v>45</v>
      </c>
      <c r="L56" s="6" t="s">
        <v>46</v>
      </c>
    </row>
    <row r="57" spans="2:12" ht="84" x14ac:dyDescent="0.25">
      <c r="B57" s="6">
        <v>43</v>
      </c>
      <c r="C57" s="6" t="s">
        <v>105</v>
      </c>
      <c r="D57" s="6" t="s">
        <v>20</v>
      </c>
      <c r="E57" s="10" t="s">
        <v>106</v>
      </c>
      <c r="F57" s="14" t="s">
        <v>22</v>
      </c>
      <c r="G57" s="14">
        <v>5</v>
      </c>
      <c r="H57" s="8">
        <f>100/1.12</f>
        <v>89.285714285714278</v>
      </c>
      <c r="I57" s="8">
        <f t="shared" si="2"/>
        <v>446.42857142857139</v>
      </c>
      <c r="J57" s="8">
        <f t="shared" si="0"/>
        <v>500</v>
      </c>
      <c r="K57" s="6" t="s">
        <v>45</v>
      </c>
      <c r="L57" s="6" t="s">
        <v>46</v>
      </c>
    </row>
    <row r="58" spans="2:12" ht="84" x14ac:dyDescent="0.25">
      <c r="B58" s="6">
        <v>44</v>
      </c>
      <c r="C58" s="6" t="s">
        <v>107</v>
      </c>
      <c r="D58" s="6" t="s">
        <v>20</v>
      </c>
      <c r="E58" s="13" t="s">
        <v>108</v>
      </c>
      <c r="F58" s="14" t="s">
        <v>22</v>
      </c>
      <c r="G58" s="14">
        <v>5</v>
      </c>
      <c r="H58" s="8">
        <f>1000/1.12</f>
        <v>892.85714285714278</v>
      </c>
      <c r="I58" s="8">
        <f t="shared" si="2"/>
        <v>4464.2857142857138</v>
      </c>
      <c r="J58" s="8">
        <f t="shared" si="0"/>
        <v>5000</v>
      </c>
      <c r="K58" s="6" t="s">
        <v>45</v>
      </c>
      <c r="L58" s="6" t="s">
        <v>46</v>
      </c>
    </row>
    <row r="59" spans="2:12" ht="89.25" customHeight="1" x14ac:dyDescent="0.25">
      <c r="B59" s="6">
        <v>45</v>
      </c>
      <c r="C59" s="6" t="s">
        <v>107</v>
      </c>
      <c r="D59" s="6" t="s">
        <v>20</v>
      </c>
      <c r="E59" s="13" t="s">
        <v>109</v>
      </c>
      <c r="F59" s="14" t="s">
        <v>22</v>
      </c>
      <c r="G59" s="14">
        <v>10</v>
      </c>
      <c r="H59" s="8">
        <f>700/1.12</f>
        <v>624.99999999999989</v>
      </c>
      <c r="I59" s="8">
        <f t="shared" si="2"/>
        <v>6249.9999999999991</v>
      </c>
      <c r="J59" s="8">
        <f t="shared" si="0"/>
        <v>7000</v>
      </c>
      <c r="K59" s="6" t="s">
        <v>45</v>
      </c>
      <c r="L59" s="6" t="s">
        <v>46</v>
      </c>
    </row>
    <row r="60" spans="2:12" ht="156" x14ac:dyDescent="0.25">
      <c r="B60" s="6">
        <v>46</v>
      </c>
      <c r="C60" s="6" t="s">
        <v>107</v>
      </c>
      <c r="D60" s="6" t="s">
        <v>20</v>
      </c>
      <c r="E60" s="13" t="s">
        <v>110</v>
      </c>
      <c r="F60" s="14" t="s">
        <v>22</v>
      </c>
      <c r="G60" s="14">
        <v>10</v>
      </c>
      <c r="H60" s="8">
        <f>500/1.12</f>
        <v>446.42857142857139</v>
      </c>
      <c r="I60" s="8">
        <f t="shared" si="2"/>
        <v>4464.2857142857138</v>
      </c>
      <c r="J60" s="8">
        <f t="shared" si="0"/>
        <v>5000</v>
      </c>
      <c r="K60" s="6" t="s">
        <v>45</v>
      </c>
      <c r="L60" s="6" t="s">
        <v>46</v>
      </c>
    </row>
    <row r="61" spans="2:12" ht="84" x14ac:dyDescent="0.25">
      <c r="B61" s="6">
        <v>47</v>
      </c>
      <c r="C61" s="6" t="s">
        <v>111</v>
      </c>
      <c r="D61" s="6" t="s">
        <v>20</v>
      </c>
      <c r="E61" s="13" t="s">
        <v>112</v>
      </c>
      <c r="F61" s="6" t="s">
        <v>49</v>
      </c>
      <c r="G61" s="6">
        <v>3</v>
      </c>
      <c r="H61" s="8">
        <f>300/1.12</f>
        <v>267.85714285714283</v>
      </c>
      <c r="I61" s="8">
        <f t="shared" si="2"/>
        <v>803.57142857142844</v>
      </c>
      <c r="J61" s="8">
        <f t="shared" si="0"/>
        <v>899.99999999999989</v>
      </c>
      <c r="K61" s="6" t="s">
        <v>45</v>
      </c>
      <c r="L61" s="6" t="s">
        <v>46</v>
      </c>
    </row>
    <row r="62" spans="2:12" ht="84" x14ac:dyDescent="0.25">
      <c r="B62" s="6">
        <v>48</v>
      </c>
      <c r="C62" s="6" t="s">
        <v>113</v>
      </c>
      <c r="D62" s="6" t="s">
        <v>20</v>
      </c>
      <c r="E62" s="13" t="s">
        <v>114</v>
      </c>
      <c r="F62" s="14" t="s">
        <v>22</v>
      </c>
      <c r="G62" s="14">
        <v>5</v>
      </c>
      <c r="H62" s="8">
        <f>250/1.12</f>
        <v>223.21428571428569</v>
      </c>
      <c r="I62" s="8">
        <f t="shared" si="2"/>
        <v>1116.0714285714284</v>
      </c>
      <c r="J62" s="8">
        <f t="shared" si="0"/>
        <v>1250</v>
      </c>
      <c r="K62" s="6" t="s">
        <v>45</v>
      </c>
      <c r="L62" s="6" t="s">
        <v>46</v>
      </c>
    </row>
    <row r="63" spans="2:12" ht="84" x14ac:dyDescent="0.25">
      <c r="B63" s="6">
        <v>49</v>
      </c>
      <c r="C63" s="6" t="s">
        <v>115</v>
      </c>
      <c r="D63" s="6" t="s">
        <v>20</v>
      </c>
      <c r="E63" s="13" t="s">
        <v>116</v>
      </c>
      <c r="F63" s="6" t="s">
        <v>117</v>
      </c>
      <c r="G63" s="6">
        <v>24</v>
      </c>
      <c r="H63" s="8">
        <f>2500/1.12</f>
        <v>2232.1428571428569</v>
      </c>
      <c r="I63" s="8">
        <f t="shared" si="2"/>
        <v>53571.428571428565</v>
      </c>
      <c r="J63" s="8">
        <f t="shared" si="0"/>
        <v>60000</v>
      </c>
      <c r="K63" s="6" t="s">
        <v>45</v>
      </c>
      <c r="L63" s="6" t="s">
        <v>46</v>
      </c>
    </row>
    <row r="64" spans="2:12" ht="110.25" customHeight="1" x14ac:dyDescent="0.25">
      <c r="B64" s="6">
        <v>50</v>
      </c>
      <c r="C64" s="6" t="s">
        <v>118</v>
      </c>
      <c r="D64" s="6" t="s">
        <v>20</v>
      </c>
      <c r="E64" s="13" t="s">
        <v>119</v>
      </c>
      <c r="F64" s="6" t="s">
        <v>22</v>
      </c>
      <c r="G64" s="6">
        <v>5</v>
      </c>
      <c r="H64" s="8">
        <f>500/1.12</f>
        <v>446.42857142857139</v>
      </c>
      <c r="I64" s="8">
        <f t="shared" si="2"/>
        <v>2232.1428571428569</v>
      </c>
      <c r="J64" s="8">
        <f t="shared" si="0"/>
        <v>2500</v>
      </c>
      <c r="K64" s="6" t="s">
        <v>45</v>
      </c>
      <c r="L64" s="6" t="s">
        <v>46</v>
      </c>
    </row>
    <row r="65" spans="2:12" ht="84" x14ac:dyDescent="0.25">
      <c r="B65" s="6">
        <v>51</v>
      </c>
      <c r="C65" s="6" t="s">
        <v>120</v>
      </c>
      <c r="D65" s="6" t="s">
        <v>20</v>
      </c>
      <c r="E65" s="13" t="s">
        <v>121</v>
      </c>
      <c r="F65" s="6" t="s">
        <v>22</v>
      </c>
      <c r="G65" s="6">
        <v>5</v>
      </c>
      <c r="H65" s="8">
        <f>300/1.12</f>
        <v>267.85714285714283</v>
      </c>
      <c r="I65" s="8">
        <f t="shared" si="2"/>
        <v>1339.2857142857142</v>
      </c>
      <c r="J65" s="8">
        <f t="shared" si="0"/>
        <v>1500</v>
      </c>
      <c r="K65" s="6" t="s">
        <v>45</v>
      </c>
      <c r="L65" s="6" t="s">
        <v>46</v>
      </c>
    </row>
    <row r="66" spans="2:12" ht="92.25" customHeight="1" x14ac:dyDescent="0.25">
      <c r="B66" s="6">
        <v>52</v>
      </c>
      <c r="C66" s="6" t="s">
        <v>122</v>
      </c>
      <c r="D66" s="6" t="s">
        <v>20</v>
      </c>
      <c r="E66" s="13" t="s">
        <v>123</v>
      </c>
      <c r="F66" s="6" t="s">
        <v>22</v>
      </c>
      <c r="G66" s="6">
        <v>5</v>
      </c>
      <c r="H66" s="8">
        <f>100/1.12</f>
        <v>89.285714285714278</v>
      </c>
      <c r="I66" s="8">
        <f t="shared" si="2"/>
        <v>446.42857142857139</v>
      </c>
      <c r="J66" s="8">
        <f t="shared" si="0"/>
        <v>500</v>
      </c>
      <c r="K66" s="6" t="s">
        <v>45</v>
      </c>
      <c r="L66" s="6" t="s">
        <v>46</v>
      </c>
    </row>
    <row r="67" spans="2:12" ht="94.5" customHeight="1" x14ac:dyDescent="0.25">
      <c r="B67" s="6">
        <v>53</v>
      </c>
      <c r="C67" s="6" t="s">
        <v>122</v>
      </c>
      <c r="D67" s="6" t="s">
        <v>20</v>
      </c>
      <c r="E67" s="13" t="s">
        <v>124</v>
      </c>
      <c r="F67" s="6" t="s">
        <v>22</v>
      </c>
      <c r="G67" s="6">
        <v>5</v>
      </c>
      <c r="H67" s="8">
        <f>80/1.12</f>
        <v>71.428571428571416</v>
      </c>
      <c r="I67" s="8">
        <f t="shared" si="2"/>
        <v>357.14285714285711</v>
      </c>
      <c r="J67" s="8">
        <f t="shared" si="0"/>
        <v>400</v>
      </c>
      <c r="K67" s="6" t="s">
        <v>45</v>
      </c>
      <c r="L67" s="6" t="s">
        <v>46</v>
      </c>
    </row>
    <row r="68" spans="2:12" ht="213" customHeight="1" x14ac:dyDescent="0.25">
      <c r="B68" s="6">
        <v>54</v>
      </c>
      <c r="C68" s="6" t="s">
        <v>125</v>
      </c>
      <c r="D68" s="6" t="s">
        <v>20</v>
      </c>
      <c r="E68" s="13" t="s">
        <v>126</v>
      </c>
      <c r="F68" s="6" t="s">
        <v>22</v>
      </c>
      <c r="G68" s="6">
        <v>50</v>
      </c>
      <c r="H68" s="8">
        <f>150/1.12</f>
        <v>133.92857142857142</v>
      </c>
      <c r="I68" s="8">
        <f t="shared" si="2"/>
        <v>6696.4285714285706</v>
      </c>
      <c r="J68" s="8">
        <f t="shared" si="0"/>
        <v>7500</v>
      </c>
      <c r="K68" s="6" t="s">
        <v>45</v>
      </c>
      <c r="L68" s="6" t="s">
        <v>46</v>
      </c>
    </row>
    <row r="69" spans="2:12" ht="144" x14ac:dyDescent="0.25">
      <c r="B69" s="6">
        <v>55</v>
      </c>
      <c r="C69" s="6" t="s">
        <v>127</v>
      </c>
      <c r="D69" s="6" t="s">
        <v>20</v>
      </c>
      <c r="E69" s="13" t="s">
        <v>128</v>
      </c>
      <c r="F69" s="6" t="s">
        <v>22</v>
      </c>
      <c r="G69" s="6">
        <v>50</v>
      </c>
      <c r="H69" s="8">
        <f>600/1.12</f>
        <v>535.71428571428567</v>
      </c>
      <c r="I69" s="8">
        <f t="shared" si="2"/>
        <v>26785.714285714283</v>
      </c>
      <c r="J69" s="8">
        <f t="shared" si="0"/>
        <v>30000</v>
      </c>
      <c r="K69" s="6" t="s">
        <v>45</v>
      </c>
      <c r="L69" s="6" t="s">
        <v>46</v>
      </c>
    </row>
    <row r="70" spans="2:12" ht="124.5" customHeight="1" x14ac:dyDescent="0.25">
      <c r="B70" s="6">
        <v>56</v>
      </c>
      <c r="C70" s="6" t="s">
        <v>127</v>
      </c>
      <c r="D70" s="6" t="s">
        <v>20</v>
      </c>
      <c r="E70" s="13" t="s">
        <v>129</v>
      </c>
      <c r="F70" s="6" t="s">
        <v>22</v>
      </c>
      <c r="G70" s="6">
        <v>60</v>
      </c>
      <c r="H70" s="8">
        <f>900/1.12</f>
        <v>803.57142857142844</v>
      </c>
      <c r="I70" s="8">
        <f t="shared" si="2"/>
        <v>48214.28571428571</v>
      </c>
      <c r="J70" s="8">
        <f t="shared" si="0"/>
        <v>54000</v>
      </c>
      <c r="K70" s="6" t="s">
        <v>45</v>
      </c>
      <c r="L70" s="6" t="s">
        <v>46</v>
      </c>
    </row>
    <row r="71" spans="2:12" ht="84" x14ac:dyDescent="0.25">
      <c r="B71" s="6">
        <v>57</v>
      </c>
      <c r="C71" s="6" t="s">
        <v>130</v>
      </c>
      <c r="D71" s="6" t="s">
        <v>20</v>
      </c>
      <c r="E71" s="13" t="s">
        <v>131</v>
      </c>
      <c r="F71" s="6" t="s">
        <v>22</v>
      </c>
      <c r="G71" s="6">
        <v>5</v>
      </c>
      <c r="H71" s="8">
        <f>400/1.12</f>
        <v>357.14285714285711</v>
      </c>
      <c r="I71" s="8">
        <f t="shared" si="2"/>
        <v>1785.7142857142856</v>
      </c>
      <c r="J71" s="8">
        <f t="shared" si="0"/>
        <v>2000</v>
      </c>
      <c r="K71" s="6" t="s">
        <v>45</v>
      </c>
      <c r="L71" s="6" t="s">
        <v>46</v>
      </c>
    </row>
    <row r="72" spans="2:12" ht="84" x14ac:dyDescent="0.25">
      <c r="B72" s="6">
        <v>58</v>
      </c>
      <c r="C72" s="6" t="s">
        <v>132</v>
      </c>
      <c r="D72" s="6" t="s">
        <v>20</v>
      </c>
      <c r="E72" s="13" t="s">
        <v>133</v>
      </c>
      <c r="F72" s="6" t="s">
        <v>22</v>
      </c>
      <c r="G72" s="6">
        <v>80</v>
      </c>
      <c r="H72" s="8">
        <f>30/1.12</f>
        <v>26.785714285714285</v>
      </c>
      <c r="I72" s="8">
        <f t="shared" si="2"/>
        <v>2142.8571428571427</v>
      </c>
      <c r="J72" s="8">
        <f t="shared" si="0"/>
        <v>2400</v>
      </c>
      <c r="K72" s="6" t="s">
        <v>45</v>
      </c>
      <c r="L72" s="6" t="s">
        <v>46</v>
      </c>
    </row>
    <row r="73" spans="2:12" ht="84" x14ac:dyDescent="0.25">
      <c r="B73" s="6">
        <v>59</v>
      </c>
      <c r="C73" s="6" t="s">
        <v>134</v>
      </c>
      <c r="D73" s="6" t="s">
        <v>20</v>
      </c>
      <c r="E73" s="13" t="s">
        <v>135</v>
      </c>
      <c r="F73" s="6" t="s">
        <v>22</v>
      </c>
      <c r="G73" s="6">
        <v>20</v>
      </c>
      <c r="H73" s="8">
        <f>50/1.12</f>
        <v>44.642857142857139</v>
      </c>
      <c r="I73" s="8">
        <f t="shared" si="2"/>
        <v>892.85714285714278</v>
      </c>
      <c r="J73" s="8">
        <f t="shared" si="0"/>
        <v>1000</v>
      </c>
      <c r="K73" s="6" t="s">
        <v>45</v>
      </c>
      <c r="L73" s="6" t="s">
        <v>46</v>
      </c>
    </row>
    <row r="74" spans="2:12" ht="96" x14ac:dyDescent="0.25">
      <c r="B74" s="6">
        <v>60</v>
      </c>
      <c r="C74" s="6" t="s">
        <v>136</v>
      </c>
      <c r="D74" s="6" t="s">
        <v>20</v>
      </c>
      <c r="E74" s="13" t="s">
        <v>137</v>
      </c>
      <c r="F74" s="6" t="s">
        <v>22</v>
      </c>
      <c r="G74" s="6">
        <v>80</v>
      </c>
      <c r="H74" s="8">
        <f>100/1.12</f>
        <v>89.285714285714278</v>
      </c>
      <c r="I74" s="8">
        <f t="shared" si="2"/>
        <v>7142.8571428571422</v>
      </c>
      <c r="J74" s="8">
        <f t="shared" si="0"/>
        <v>8000</v>
      </c>
      <c r="K74" s="6" t="s">
        <v>45</v>
      </c>
      <c r="L74" s="6" t="s">
        <v>46</v>
      </c>
    </row>
    <row r="75" spans="2:12" ht="84" x14ac:dyDescent="0.25">
      <c r="B75" s="6">
        <v>61</v>
      </c>
      <c r="C75" s="6" t="s">
        <v>138</v>
      </c>
      <c r="D75" s="6" t="s">
        <v>20</v>
      </c>
      <c r="E75" s="13" t="s">
        <v>139</v>
      </c>
      <c r="F75" s="6" t="s">
        <v>117</v>
      </c>
      <c r="G75" s="6">
        <v>1</v>
      </c>
      <c r="H75" s="8">
        <f>2500/1.12</f>
        <v>2232.1428571428569</v>
      </c>
      <c r="I75" s="8">
        <f t="shared" si="2"/>
        <v>2232.1428571428569</v>
      </c>
      <c r="J75" s="8">
        <f t="shared" si="0"/>
        <v>2500</v>
      </c>
      <c r="K75" s="6" t="s">
        <v>45</v>
      </c>
      <c r="L75" s="6" t="s">
        <v>46</v>
      </c>
    </row>
    <row r="76" spans="2:12" ht="70.5" customHeight="1" x14ac:dyDescent="0.25">
      <c r="B76" s="6">
        <v>62</v>
      </c>
      <c r="C76" s="6" t="s">
        <v>140</v>
      </c>
      <c r="D76" s="6" t="s">
        <v>20</v>
      </c>
      <c r="E76" s="13" t="s">
        <v>141</v>
      </c>
      <c r="F76" s="6" t="s">
        <v>22</v>
      </c>
      <c r="G76" s="6">
        <v>8</v>
      </c>
      <c r="H76" s="8">
        <f>150/1.12</f>
        <v>133.92857142857142</v>
      </c>
      <c r="I76" s="8">
        <f t="shared" si="2"/>
        <v>1071.4285714285713</v>
      </c>
      <c r="J76" s="8">
        <f t="shared" si="0"/>
        <v>1200</v>
      </c>
      <c r="K76" s="6" t="s">
        <v>45</v>
      </c>
      <c r="L76" s="6" t="s">
        <v>46</v>
      </c>
    </row>
    <row r="77" spans="2:12" ht="84" x14ac:dyDescent="0.25">
      <c r="B77" s="6">
        <v>63</v>
      </c>
      <c r="C77" s="6" t="s">
        <v>142</v>
      </c>
      <c r="D77" s="6" t="s">
        <v>20</v>
      </c>
      <c r="E77" s="13" t="s">
        <v>143</v>
      </c>
      <c r="F77" s="6" t="s">
        <v>22</v>
      </c>
      <c r="G77" s="6">
        <v>3</v>
      </c>
      <c r="H77" s="8">
        <f>500/1.12</f>
        <v>446.42857142857139</v>
      </c>
      <c r="I77" s="8">
        <f t="shared" si="2"/>
        <v>1339.2857142857142</v>
      </c>
      <c r="J77" s="8">
        <f t="shared" si="0"/>
        <v>1500</v>
      </c>
      <c r="K77" s="6" t="s">
        <v>45</v>
      </c>
      <c r="L77" s="6" t="s">
        <v>46</v>
      </c>
    </row>
    <row r="78" spans="2:12" ht="84" x14ac:dyDescent="0.25">
      <c r="B78" s="6">
        <v>64</v>
      </c>
      <c r="C78" s="6" t="s">
        <v>144</v>
      </c>
      <c r="D78" s="6" t="s">
        <v>20</v>
      </c>
      <c r="E78" s="13" t="s">
        <v>145</v>
      </c>
      <c r="F78" s="6" t="s">
        <v>117</v>
      </c>
      <c r="G78" s="6">
        <v>2</v>
      </c>
      <c r="H78" s="8">
        <f>3000/1.12</f>
        <v>2678.5714285714284</v>
      </c>
      <c r="I78" s="8">
        <f t="shared" si="2"/>
        <v>5357.1428571428569</v>
      </c>
      <c r="J78" s="8">
        <f t="shared" si="0"/>
        <v>6000</v>
      </c>
      <c r="K78" s="6" t="s">
        <v>45</v>
      </c>
      <c r="L78" s="6" t="s">
        <v>46</v>
      </c>
    </row>
    <row r="79" spans="2:12" ht="84" x14ac:dyDescent="0.25">
      <c r="B79" s="6">
        <v>65</v>
      </c>
      <c r="C79" s="6" t="s">
        <v>144</v>
      </c>
      <c r="D79" s="6" t="s">
        <v>20</v>
      </c>
      <c r="E79" s="13" t="s">
        <v>146</v>
      </c>
      <c r="F79" s="6" t="s">
        <v>117</v>
      </c>
      <c r="G79" s="6">
        <v>12</v>
      </c>
      <c r="H79" s="8">
        <f>3000/1.12</f>
        <v>2678.5714285714284</v>
      </c>
      <c r="I79" s="8">
        <f t="shared" si="2"/>
        <v>32142.857142857141</v>
      </c>
      <c r="J79" s="8">
        <f t="shared" ref="J79:J98" si="3">I79*1.12</f>
        <v>36000</v>
      </c>
      <c r="K79" s="6" t="s">
        <v>45</v>
      </c>
      <c r="L79" s="6" t="s">
        <v>46</v>
      </c>
    </row>
    <row r="80" spans="2:12" ht="84" x14ac:dyDescent="0.25">
      <c r="B80" s="6">
        <v>66</v>
      </c>
      <c r="C80" s="6" t="s">
        <v>147</v>
      </c>
      <c r="D80" s="6" t="s">
        <v>20</v>
      </c>
      <c r="E80" s="13" t="s">
        <v>148</v>
      </c>
      <c r="F80" s="6" t="s">
        <v>49</v>
      </c>
      <c r="G80" s="6">
        <v>7</v>
      </c>
      <c r="H80" s="8">
        <f>300/1.12</f>
        <v>267.85714285714283</v>
      </c>
      <c r="I80" s="8">
        <f t="shared" si="2"/>
        <v>1874.9999999999998</v>
      </c>
      <c r="J80" s="8">
        <f t="shared" si="3"/>
        <v>2100</v>
      </c>
      <c r="K80" s="6" t="s">
        <v>45</v>
      </c>
      <c r="L80" s="6" t="s">
        <v>46</v>
      </c>
    </row>
    <row r="81" spans="2:12" ht="84" x14ac:dyDescent="0.25">
      <c r="B81" s="6">
        <v>67</v>
      </c>
      <c r="C81" s="6" t="s">
        <v>149</v>
      </c>
      <c r="D81" s="6" t="s">
        <v>20</v>
      </c>
      <c r="E81" s="13" t="s">
        <v>150</v>
      </c>
      <c r="F81" s="6" t="s">
        <v>22</v>
      </c>
      <c r="G81" s="6">
        <v>10</v>
      </c>
      <c r="H81" s="8">
        <f>50/1.12</f>
        <v>44.642857142857139</v>
      </c>
      <c r="I81" s="8">
        <f t="shared" si="2"/>
        <v>446.42857142857139</v>
      </c>
      <c r="J81" s="8">
        <f t="shared" si="3"/>
        <v>500</v>
      </c>
      <c r="K81" s="6" t="s">
        <v>45</v>
      </c>
      <c r="L81" s="6" t="s">
        <v>46</v>
      </c>
    </row>
    <row r="82" spans="2:12" ht="84" x14ac:dyDescent="0.25">
      <c r="B82" s="6">
        <v>68</v>
      </c>
      <c r="C82" s="6" t="s">
        <v>149</v>
      </c>
      <c r="D82" s="6" t="s">
        <v>20</v>
      </c>
      <c r="E82" s="13" t="s">
        <v>151</v>
      </c>
      <c r="F82" s="6" t="s">
        <v>22</v>
      </c>
      <c r="G82" s="6">
        <v>10</v>
      </c>
      <c r="H82" s="8">
        <f>50/1.12</f>
        <v>44.642857142857139</v>
      </c>
      <c r="I82" s="8">
        <f t="shared" si="2"/>
        <v>446.42857142857139</v>
      </c>
      <c r="J82" s="8">
        <f t="shared" si="3"/>
        <v>500</v>
      </c>
      <c r="K82" s="6" t="s">
        <v>45</v>
      </c>
      <c r="L82" s="6" t="s">
        <v>46</v>
      </c>
    </row>
    <row r="83" spans="2:12" ht="84" x14ac:dyDescent="0.25">
      <c r="B83" s="6">
        <v>69</v>
      </c>
      <c r="C83" s="6" t="s">
        <v>149</v>
      </c>
      <c r="D83" s="6" t="s">
        <v>20</v>
      </c>
      <c r="E83" s="13" t="s">
        <v>152</v>
      </c>
      <c r="F83" s="6" t="s">
        <v>22</v>
      </c>
      <c r="G83" s="6">
        <v>5</v>
      </c>
      <c r="H83" s="8">
        <f>50/1.12</f>
        <v>44.642857142857139</v>
      </c>
      <c r="I83" s="8">
        <f t="shared" si="2"/>
        <v>223.21428571428569</v>
      </c>
      <c r="J83" s="8">
        <f t="shared" si="3"/>
        <v>250</v>
      </c>
      <c r="K83" s="6" t="s">
        <v>45</v>
      </c>
      <c r="L83" s="6" t="s">
        <v>46</v>
      </c>
    </row>
    <row r="84" spans="2:12" ht="132" x14ac:dyDescent="0.25">
      <c r="B84" s="6">
        <v>70</v>
      </c>
      <c r="C84" s="6" t="s">
        <v>153</v>
      </c>
      <c r="D84" s="6" t="s">
        <v>20</v>
      </c>
      <c r="E84" s="13" t="s">
        <v>154</v>
      </c>
      <c r="F84" s="6" t="s">
        <v>22</v>
      </c>
      <c r="G84" s="6">
        <v>3</v>
      </c>
      <c r="H84" s="8">
        <f>3000/1.12</f>
        <v>2678.5714285714284</v>
      </c>
      <c r="I84" s="8">
        <f t="shared" si="2"/>
        <v>8035.7142857142853</v>
      </c>
      <c r="J84" s="8">
        <f t="shared" si="3"/>
        <v>9000</v>
      </c>
      <c r="K84" s="6" t="s">
        <v>45</v>
      </c>
      <c r="L84" s="6" t="s">
        <v>46</v>
      </c>
    </row>
    <row r="85" spans="2:12" ht="84" x14ac:dyDescent="0.25">
      <c r="B85" s="6">
        <v>71</v>
      </c>
      <c r="C85" s="6" t="s">
        <v>155</v>
      </c>
      <c r="D85" s="6" t="s">
        <v>20</v>
      </c>
      <c r="E85" s="13" t="s">
        <v>156</v>
      </c>
      <c r="F85" s="6" t="s">
        <v>52</v>
      </c>
      <c r="G85" s="6">
        <v>15</v>
      </c>
      <c r="H85" s="8">
        <f>50/1.12</f>
        <v>44.642857142857139</v>
      </c>
      <c r="I85" s="8">
        <f t="shared" si="2"/>
        <v>669.64285714285711</v>
      </c>
      <c r="J85" s="8">
        <f t="shared" si="3"/>
        <v>750</v>
      </c>
      <c r="K85" s="6" t="s">
        <v>45</v>
      </c>
      <c r="L85" s="6" t="s">
        <v>46</v>
      </c>
    </row>
    <row r="86" spans="2:12" ht="84" x14ac:dyDescent="0.25">
      <c r="B86" s="6">
        <v>72</v>
      </c>
      <c r="C86" s="6" t="s">
        <v>155</v>
      </c>
      <c r="D86" s="6" t="s">
        <v>20</v>
      </c>
      <c r="E86" s="13" t="s">
        <v>157</v>
      </c>
      <c r="F86" s="6" t="s">
        <v>52</v>
      </c>
      <c r="G86" s="6">
        <v>10</v>
      </c>
      <c r="H86" s="8">
        <f>60/1.12</f>
        <v>53.571428571428569</v>
      </c>
      <c r="I86" s="8">
        <f t="shared" si="2"/>
        <v>535.71428571428567</v>
      </c>
      <c r="J86" s="8">
        <f t="shared" si="3"/>
        <v>600</v>
      </c>
      <c r="K86" s="6" t="s">
        <v>45</v>
      </c>
      <c r="L86" s="6" t="s">
        <v>46</v>
      </c>
    </row>
    <row r="87" spans="2:12" ht="84" x14ac:dyDescent="0.25">
      <c r="B87" s="6">
        <v>73</v>
      </c>
      <c r="C87" s="6" t="s">
        <v>155</v>
      </c>
      <c r="D87" s="6" t="s">
        <v>20</v>
      </c>
      <c r="E87" s="13" t="s">
        <v>158</v>
      </c>
      <c r="F87" s="6" t="s">
        <v>52</v>
      </c>
      <c r="G87" s="6">
        <v>5</v>
      </c>
      <c r="H87" s="8">
        <f>300/1.12</f>
        <v>267.85714285714283</v>
      </c>
      <c r="I87" s="8">
        <f t="shared" ref="I87:I98" si="4">H87*G87</f>
        <v>1339.2857142857142</v>
      </c>
      <c r="J87" s="8">
        <f t="shared" si="3"/>
        <v>1500</v>
      </c>
      <c r="K87" s="6" t="s">
        <v>45</v>
      </c>
      <c r="L87" s="6" t="s">
        <v>46</v>
      </c>
    </row>
    <row r="88" spans="2:12" ht="84" x14ac:dyDescent="0.25">
      <c r="B88" s="6">
        <v>74</v>
      </c>
      <c r="C88" s="6" t="s">
        <v>155</v>
      </c>
      <c r="D88" s="6" t="s">
        <v>20</v>
      </c>
      <c r="E88" s="13" t="s">
        <v>159</v>
      </c>
      <c r="F88" s="6" t="s">
        <v>52</v>
      </c>
      <c r="G88" s="6">
        <v>5</v>
      </c>
      <c r="H88" s="8">
        <f>300/1.12</f>
        <v>267.85714285714283</v>
      </c>
      <c r="I88" s="8">
        <f t="shared" si="4"/>
        <v>1339.2857142857142</v>
      </c>
      <c r="J88" s="8">
        <f t="shared" si="3"/>
        <v>1500</v>
      </c>
      <c r="K88" s="6" t="s">
        <v>45</v>
      </c>
      <c r="L88" s="6" t="s">
        <v>46</v>
      </c>
    </row>
    <row r="89" spans="2:12" ht="120" x14ac:dyDescent="0.25">
      <c r="B89" s="6">
        <v>75</v>
      </c>
      <c r="C89" s="6" t="s">
        <v>160</v>
      </c>
      <c r="D89" s="6" t="s">
        <v>20</v>
      </c>
      <c r="E89" s="13" t="s">
        <v>161</v>
      </c>
      <c r="F89" s="6" t="s">
        <v>52</v>
      </c>
      <c r="G89" s="6">
        <v>10</v>
      </c>
      <c r="H89" s="8">
        <f>100/1.12</f>
        <v>89.285714285714278</v>
      </c>
      <c r="I89" s="8">
        <f t="shared" si="4"/>
        <v>892.85714285714278</v>
      </c>
      <c r="J89" s="8">
        <f t="shared" si="3"/>
        <v>1000</v>
      </c>
      <c r="K89" s="6" t="s">
        <v>45</v>
      </c>
      <c r="L89" s="6" t="s">
        <v>46</v>
      </c>
    </row>
    <row r="90" spans="2:12" ht="108" x14ac:dyDescent="0.25">
      <c r="B90" s="6">
        <v>76</v>
      </c>
      <c r="C90" s="6" t="s">
        <v>160</v>
      </c>
      <c r="D90" s="6" t="s">
        <v>20</v>
      </c>
      <c r="E90" s="13" t="s">
        <v>162</v>
      </c>
      <c r="F90" s="6" t="s">
        <v>52</v>
      </c>
      <c r="G90" s="6">
        <v>10</v>
      </c>
      <c r="H90" s="8">
        <f>100/1.12</f>
        <v>89.285714285714278</v>
      </c>
      <c r="I90" s="8">
        <f t="shared" si="4"/>
        <v>892.85714285714278</v>
      </c>
      <c r="J90" s="8">
        <f t="shared" si="3"/>
        <v>1000</v>
      </c>
      <c r="K90" s="6" t="s">
        <v>45</v>
      </c>
      <c r="L90" s="6" t="s">
        <v>46</v>
      </c>
    </row>
    <row r="91" spans="2:12" ht="84" x14ac:dyDescent="0.25">
      <c r="B91" s="6">
        <v>77</v>
      </c>
      <c r="C91" s="6" t="s">
        <v>163</v>
      </c>
      <c r="D91" s="6" t="s">
        <v>20</v>
      </c>
      <c r="E91" s="13" t="s">
        <v>164</v>
      </c>
      <c r="F91" s="6" t="s">
        <v>22</v>
      </c>
      <c r="G91" s="6">
        <v>7</v>
      </c>
      <c r="H91" s="8">
        <f>320/1.12</f>
        <v>285.71428571428567</v>
      </c>
      <c r="I91" s="8">
        <f t="shared" si="4"/>
        <v>1999.9999999999995</v>
      </c>
      <c r="J91" s="8">
        <f t="shared" si="3"/>
        <v>2239.9999999999995</v>
      </c>
      <c r="K91" s="6" t="s">
        <v>45</v>
      </c>
      <c r="L91" s="6" t="s">
        <v>46</v>
      </c>
    </row>
    <row r="92" spans="2:12" ht="84" x14ac:dyDescent="0.25">
      <c r="B92" s="6">
        <v>78</v>
      </c>
      <c r="C92" s="6" t="s">
        <v>163</v>
      </c>
      <c r="D92" s="6" t="s">
        <v>20</v>
      </c>
      <c r="E92" s="13" t="s">
        <v>165</v>
      </c>
      <c r="F92" s="6" t="s">
        <v>22</v>
      </c>
      <c r="G92" s="6">
        <v>5</v>
      </c>
      <c r="H92" s="8">
        <f>870/1.12</f>
        <v>776.78571428571422</v>
      </c>
      <c r="I92" s="8">
        <f t="shared" si="4"/>
        <v>3883.9285714285711</v>
      </c>
      <c r="J92" s="8">
        <f t="shared" si="3"/>
        <v>4350</v>
      </c>
      <c r="K92" s="6" t="s">
        <v>45</v>
      </c>
      <c r="L92" s="6" t="s">
        <v>46</v>
      </c>
    </row>
    <row r="93" spans="2:12" ht="84" x14ac:dyDescent="0.25">
      <c r="B93" s="6">
        <v>79</v>
      </c>
      <c r="C93" s="6" t="s">
        <v>166</v>
      </c>
      <c r="D93" s="6" t="s">
        <v>20</v>
      </c>
      <c r="E93" s="13" t="s">
        <v>167</v>
      </c>
      <c r="F93" s="6" t="s">
        <v>22</v>
      </c>
      <c r="G93" s="6">
        <v>2</v>
      </c>
      <c r="H93" s="8">
        <f>1200/1.12</f>
        <v>1071.4285714285713</v>
      </c>
      <c r="I93" s="8">
        <f t="shared" si="4"/>
        <v>2142.8571428571427</v>
      </c>
      <c r="J93" s="8">
        <f t="shared" si="3"/>
        <v>2400</v>
      </c>
      <c r="K93" s="6" t="s">
        <v>45</v>
      </c>
      <c r="L93" s="6" t="s">
        <v>46</v>
      </c>
    </row>
    <row r="94" spans="2:12" ht="84" x14ac:dyDescent="0.25">
      <c r="B94" s="6">
        <v>80</v>
      </c>
      <c r="C94" s="6" t="s">
        <v>168</v>
      </c>
      <c r="D94" s="6" t="s">
        <v>20</v>
      </c>
      <c r="E94" s="13" t="s">
        <v>169</v>
      </c>
      <c r="F94" s="6" t="s">
        <v>22</v>
      </c>
      <c r="G94" s="6">
        <v>5</v>
      </c>
      <c r="H94" s="8">
        <f>1600/1.12</f>
        <v>1428.5714285714284</v>
      </c>
      <c r="I94" s="8">
        <f t="shared" si="4"/>
        <v>7142.8571428571422</v>
      </c>
      <c r="J94" s="8">
        <f t="shared" si="3"/>
        <v>8000</v>
      </c>
      <c r="K94" s="6" t="s">
        <v>45</v>
      </c>
      <c r="L94" s="6" t="s">
        <v>46</v>
      </c>
    </row>
    <row r="95" spans="2:12" ht="84" x14ac:dyDescent="0.25">
      <c r="B95" s="6">
        <v>81</v>
      </c>
      <c r="C95" s="6" t="s">
        <v>170</v>
      </c>
      <c r="D95" s="6" t="s">
        <v>20</v>
      </c>
      <c r="E95" s="10" t="s">
        <v>171</v>
      </c>
      <c r="F95" s="6" t="s">
        <v>22</v>
      </c>
      <c r="G95" s="6">
        <v>5</v>
      </c>
      <c r="H95" s="8">
        <f>100/1.12</f>
        <v>89.285714285714278</v>
      </c>
      <c r="I95" s="8">
        <f t="shared" si="4"/>
        <v>446.42857142857139</v>
      </c>
      <c r="J95" s="8">
        <f t="shared" si="3"/>
        <v>500</v>
      </c>
      <c r="K95" s="6" t="s">
        <v>45</v>
      </c>
      <c r="L95" s="6" t="s">
        <v>46</v>
      </c>
    </row>
    <row r="96" spans="2:12" ht="84" x14ac:dyDescent="0.25">
      <c r="B96" s="6">
        <v>82</v>
      </c>
      <c r="C96" s="6" t="s">
        <v>172</v>
      </c>
      <c r="D96" s="6" t="s">
        <v>20</v>
      </c>
      <c r="E96" s="13" t="s">
        <v>173</v>
      </c>
      <c r="F96" s="6" t="s">
        <v>22</v>
      </c>
      <c r="G96" s="14">
        <v>10</v>
      </c>
      <c r="H96" s="8">
        <f>250/1.12</f>
        <v>223.21428571428569</v>
      </c>
      <c r="I96" s="8">
        <f t="shared" si="4"/>
        <v>2232.1428571428569</v>
      </c>
      <c r="J96" s="8">
        <f t="shared" si="3"/>
        <v>2500</v>
      </c>
      <c r="K96" s="6" t="s">
        <v>45</v>
      </c>
      <c r="L96" s="6" t="s">
        <v>46</v>
      </c>
    </row>
    <row r="97" spans="2:12" ht="84" x14ac:dyDescent="0.25">
      <c r="B97" s="6">
        <v>83</v>
      </c>
      <c r="C97" s="6" t="s">
        <v>174</v>
      </c>
      <c r="D97" s="6" t="s">
        <v>20</v>
      </c>
      <c r="E97" s="13" t="s">
        <v>175</v>
      </c>
      <c r="F97" s="6" t="s">
        <v>117</v>
      </c>
      <c r="G97" s="6">
        <v>10</v>
      </c>
      <c r="H97" s="8">
        <f>1100/1.12</f>
        <v>982.142857142857</v>
      </c>
      <c r="I97" s="8">
        <f t="shared" si="4"/>
        <v>9821.4285714285706</v>
      </c>
      <c r="J97" s="8">
        <f t="shared" si="3"/>
        <v>11000</v>
      </c>
      <c r="K97" s="6" t="s">
        <v>45</v>
      </c>
      <c r="L97" s="6" t="s">
        <v>46</v>
      </c>
    </row>
    <row r="98" spans="2:12" ht="108" x14ac:dyDescent="0.25">
      <c r="B98" s="6">
        <v>84</v>
      </c>
      <c r="C98" s="6" t="s">
        <v>176</v>
      </c>
      <c r="D98" s="6" t="s">
        <v>20</v>
      </c>
      <c r="E98" s="13" t="s">
        <v>177</v>
      </c>
      <c r="F98" s="6" t="s">
        <v>22</v>
      </c>
      <c r="G98" s="6">
        <v>2</v>
      </c>
      <c r="H98" s="8">
        <f>100/1.12</f>
        <v>89.285714285714278</v>
      </c>
      <c r="I98" s="8">
        <f t="shared" si="4"/>
        <v>178.57142857142856</v>
      </c>
      <c r="J98" s="8">
        <f t="shared" si="3"/>
        <v>200</v>
      </c>
      <c r="K98" s="6" t="s">
        <v>45</v>
      </c>
      <c r="L98" s="6" t="s">
        <v>46</v>
      </c>
    </row>
    <row r="99" spans="2:12" ht="156" x14ac:dyDescent="0.25">
      <c r="B99" s="6">
        <v>85</v>
      </c>
      <c r="C99" s="6" t="s">
        <v>178</v>
      </c>
      <c r="D99" s="6" t="s">
        <v>179</v>
      </c>
      <c r="E99" s="6" t="s">
        <v>180</v>
      </c>
      <c r="F99" s="6" t="s">
        <v>181</v>
      </c>
      <c r="G99" s="6" t="s">
        <v>182</v>
      </c>
      <c r="H99" s="6" t="s">
        <v>183</v>
      </c>
      <c r="I99" s="8">
        <v>1345050000</v>
      </c>
      <c r="J99" s="8"/>
      <c r="K99" s="15" t="s">
        <v>184</v>
      </c>
      <c r="L99" s="6" t="s">
        <v>185</v>
      </c>
    </row>
    <row r="100" spans="2:12" x14ac:dyDescent="0.25">
      <c r="B100" s="16" t="s">
        <v>186</v>
      </c>
      <c r="C100" s="6"/>
      <c r="D100" s="6"/>
      <c r="E100" s="6"/>
      <c r="F100" s="6"/>
      <c r="G100" s="6"/>
      <c r="H100" s="6"/>
      <c r="I100" s="17">
        <f>SUM(I15:I99)</f>
        <v>1347124263.3928571</v>
      </c>
      <c r="J100" s="17">
        <f>SUM(J15:J99)</f>
        <v>2323175</v>
      </c>
      <c r="K100" s="6"/>
      <c r="L100" s="6"/>
    </row>
    <row r="101" spans="2:12" x14ac:dyDescent="0.25">
      <c r="B101" s="18" t="s">
        <v>187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20"/>
    </row>
    <row r="102" spans="2:12" x14ac:dyDescent="0.25">
      <c r="B102" s="10" t="s">
        <v>188</v>
      </c>
      <c r="C102" s="6"/>
      <c r="D102" s="6"/>
      <c r="E102" s="6"/>
      <c r="F102" s="6"/>
      <c r="G102" s="6"/>
      <c r="H102" s="6"/>
      <c r="I102" s="21">
        <v>0</v>
      </c>
      <c r="J102" s="21">
        <v>0</v>
      </c>
      <c r="K102" s="6"/>
      <c r="L102" s="22"/>
    </row>
    <row r="103" spans="2:12" x14ac:dyDescent="0.25">
      <c r="B103" s="16" t="s">
        <v>189</v>
      </c>
      <c r="C103" s="6"/>
      <c r="D103" s="6"/>
      <c r="E103" s="6"/>
      <c r="F103" s="6"/>
      <c r="G103" s="6"/>
      <c r="H103" s="6"/>
      <c r="I103" s="23">
        <f>SUM(I102:I102)</f>
        <v>0</v>
      </c>
      <c r="J103" s="23">
        <v>0</v>
      </c>
      <c r="K103" s="6"/>
      <c r="L103" s="6"/>
    </row>
    <row r="104" spans="2:12" x14ac:dyDescent="0.25">
      <c r="B104" s="40" t="s">
        <v>190</v>
      </c>
      <c r="C104" s="41"/>
      <c r="D104" s="41"/>
      <c r="E104" s="41"/>
      <c r="F104" s="41"/>
      <c r="G104" s="41"/>
      <c r="H104" s="41"/>
      <c r="I104" s="41"/>
      <c r="J104" s="41"/>
      <c r="K104" s="41"/>
      <c r="L104" s="42"/>
    </row>
    <row r="105" spans="2:12" ht="180" x14ac:dyDescent="0.25">
      <c r="B105" s="6">
        <v>1</v>
      </c>
      <c r="C105" s="6" t="s">
        <v>191</v>
      </c>
      <c r="D105" s="6" t="s">
        <v>20</v>
      </c>
      <c r="E105" s="6" t="s">
        <v>192</v>
      </c>
      <c r="F105" s="6" t="s">
        <v>193</v>
      </c>
      <c r="G105" s="6">
        <v>1</v>
      </c>
      <c r="H105" s="6"/>
      <c r="I105" s="22">
        <f>4080000/12*11</f>
        <v>3740000</v>
      </c>
      <c r="J105" s="8"/>
      <c r="K105" s="6" t="s">
        <v>194</v>
      </c>
      <c r="L105" s="6" t="s">
        <v>24</v>
      </c>
    </row>
    <row r="106" spans="2:12" ht="48" x14ac:dyDescent="0.25">
      <c r="B106" s="6">
        <v>2</v>
      </c>
      <c r="C106" s="6" t="s">
        <v>195</v>
      </c>
      <c r="D106" s="6" t="s">
        <v>20</v>
      </c>
      <c r="E106" s="6" t="s">
        <v>196</v>
      </c>
      <c r="F106" s="6" t="s">
        <v>193</v>
      </c>
      <c r="G106" s="6">
        <v>1</v>
      </c>
      <c r="H106" s="6"/>
      <c r="I106" s="22">
        <f t="shared" ref="I106:I109" si="5">J106/1.12</f>
        <v>1153392.857142857</v>
      </c>
      <c r="J106" s="8">
        <v>1291800</v>
      </c>
      <c r="K106" s="6" t="s">
        <v>194</v>
      </c>
      <c r="L106" s="6" t="s">
        <v>24</v>
      </c>
    </row>
    <row r="107" spans="2:12" ht="60" x14ac:dyDescent="0.25">
      <c r="B107" s="6">
        <v>3</v>
      </c>
      <c r="C107" s="6" t="s">
        <v>197</v>
      </c>
      <c r="D107" s="6" t="s">
        <v>20</v>
      </c>
      <c r="E107" s="6" t="s">
        <v>198</v>
      </c>
      <c r="F107" s="6" t="s">
        <v>193</v>
      </c>
      <c r="G107" s="6">
        <v>1</v>
      </c>
      <c r="H107" s="6"/>
      <c r="I107" s="22">
        <f t="shared" si="5"/>
        <v>571428.57142857136</v>
      </c>
      <c r="J107" s="8">
        <f>360000+280000</f>
        <v>640000</v>
      </c>
      <c r="K107" s="15" t="s">
        <v>199</v>
      </c>
      <c r="L107" s="6" t="s">
        <v>24</v>
      </c>
    </row>
    <row r="108" spans="2:12" ht="60" x14ac:dyDescent="0.25">
      <c r="B108" s="6">
        <v>4</v>
      </c>
      <c r="C108" s="6" t="s">
        <v>200</v>
      </c>
      <c r="D108" s="6" t="s">
        <v>20</v>
      </c>
      <c r="E108" s="6" t="s">
        <v>201</v>
      </c>
      <c r="F108" s="6" t="s">
        <v>193</v>
      </c>
      <c r="G108" s="6">
        <v>1</v>
      </c>
      <c r="H108" s="6"/>
      <c r="I108" s="22">
        <f t="shared" si="5"/>
        <v>181124.99999999997</v>
      </c>
      <c r="J108" s="8">
        <v>202860</v>
      </c>
      <c r="K108" s="15" t="s">
        <v>202</v>
      </c>
      <c r="L108" s="6" t="s">
        <v>24</v>
      </c>
    </row>
    <row r="109" spans="2:12" ht="216" x14ac:dyDescent="0.25">
      <c r="B109" s="6">
        <v>5</v>
      </c>
      <c r="C109" s="6" t="s">
        <v>203</v>
      </c>
      <c r="D109" s="6" t="s">
        <v>20</v>
      </c>
      <c r="E109" s="6" t="s">
        <v>204</v>
      </c>
      <c r="F109" s="6" t="s">
        <v>193</v>
      </c>
      <c r="G109" s="6">
        <v>1</v>
      </c>
      <c r="H109" s="6"/>
      <c r="I109" s="22">
        <f t="shared" si="5"/>
        <v>3733928.5714285709</v>
      </c>
      <c r="J109" s="8">
        <v>4182000</v>
      </c>
      <c r="K109" s="15" t="s">
        <v>205</v>
      </c>
      <c r="L109" s="6" t="s">
        <v>24</v>
      </c>
    </row>
    <row r="110" spans="2:12" ht="132" x14ac:dyDescent="0.25">
      <c r="B110" s="6">
        <v>6</v>
      </c>
      <c r="C110" s="6" t="s">
        <v>206</v>
      </c>
      <c r="D110" s="6" t="s">
        <v>20</v>
      </c>
      <c r="E110" s="6" t="s">
        <v>207</v>
      </c>
      <c r="F110" s="6" t="s">
        <v>208</v>
      </c>
      <c r="G110" s="6">
        <v>6</v>
      </c>
      <c r="H110" s="8">
        <f>120000/1.12</f>
        <v>107142.85714285713</v>
      </c>
      <c r="I110" s="22">
        <f>G110*H110</f>
        <v>642857.14285714272</v>
      </c>
      <c r="J110" s="8">
        <f>I110*1.12</f>
        <v>719999.99999999988</v>
      </c>
      <c r="K110" s="15" t="s">
        <v>209</v>
      </c>
      <c r="L110" s="6" t="s">
        <v>210</v>
      </c>
    </row>
    <row r="111" spans="2:12" ht="48" x14ac:dyDescent="0.25">
      <c r="B111" s="6">
        <v>7</v>
      </c>
      <c r="C111" s="6" t="s">
        <v>211</v>
      </c>
      <c r="D111" s="6" t="s">
        <v>20</v>
      </c>
      <c r="E111" s="6" t="s">
        <v>212</v>
      </c>
      <c r="F111" s="6" t="s">
        <v>193</v>
      </c>
      <c r="G111" s="6">
        <v>2</v>
      </c>
      <c r="H111" s="8">
        <v>40000</v>
      </c>
      <c r="I111" s="22">
        <f>G111*H111</f>
        <v>80000</v>
      </c>
      <c r="J111" s="8"/>
      <c r="K111" s="15" t="s">
        <v>213</v>
      </c>
      <c r="L111" s="6" t="s">
        <v>210</v>
      </c>
    </row>
    <row r="112" spans="2:12" x14ac:dyDescent="0.25">
      <c r="B112" s="16" t="s">
        <v>214</v>
      </c>
      <c r="C112" s="5"/>
      <c r="D112" s="5" t="s">
        <v>215</v>
      </c>
      <c r="E112" s="5"/>
      <c r="F112" s="5"/>
      <c r="G112" s="5"/>
      <c r="H112" s="5"/>
      <c r="I112" s="24">
        <f>SUM(I105:I111)</f>
        <v>10102732.142857142</v>
      </c>
      <c r="J112" s="24">
        <f>SUM(J105:J111)</f>
        <v>7036660</v>
      </c>
      <c r="K112" s="15"/>
      <c r="L112" s="6"/>
    </row>
    <row r="113" spans="2:12" x14ac:dyDescent="0.25">
      <c r="B113" s="16" t="s">
        <v>216</v>
      </c>
      <c r="C113" s="5"/>
      <c r="D113" s="5"/>
      <c r="E113" s="5"/>
      <c r="F113" s="5"/>
      <c r="G113" s="5"/>
      <c r="H113" s="5"/>
      <c r="I113" s="24">
        <f>I112+I100+I103</f>
        <v>1357226995.5357141</v>
      </c>
      <c r="J113" s="24">
        <f>J112+J100+J103</f>
        <v>9359835</v>
      </c>
      <c r="K113" s="5"/>
      <c r="L113" s="5"/>
    </row>
    <row r="114" spans="2:12" x14ac:dyDescent="0.25">
      <c r="B114" s="34" t="s">
        <v>217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6"/>
    </row>
    <row r="115" spans="2:12" x14ac:dyDescent="0.25">
      <c r="B115" s="34" t="s">
        <v>18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6"/>
    </row>
    <row r="116" spans="2:12" x14ac:dyDescent="0.25">
      <c r="B116" s="25">
        <v>1</v>
      </c>
      <c r="C116" s="26"/>
      <c r="D116" s="27"/>
      <c r="E116" s="28"/>
      <c r="F116" s="29"/>
      <c r="G116" s="6"/>
      <c r="H116" s="23"/>
      <c r="I116" s="23"/>
      <c r="J116" s="23"/>
      <c r="K116" s="6"/>
      <c r="L116" s="6"/>
    </row>
    <row r="117" spans="2:12" x14ac:dyDescent="0.25">
      <c r="B117" s="6"/>
      <c r="C117" s="6"/>
      <c r="D117" s="27"/>
      <c r="E117" s="6"/>
      <c r="F117" s="6"/>
      <c r="G117" s="7"/>
      <c r="H117" s="8"/>
      <c r="I117" s="8"/>
      <c r="J117" s="8"/>
      <c r="K117" s="15"/>
      <c r="L117" s="6"/>
    </row>
    <row r="118" spans="2:12" x14ac:dyDescent="0.25">
      <c r="B118" s="16" t="s">
        <v>186</v>
      </c>
      <c r="C118" s="6"/>
      <c r="D118" s="6"/>
      <c r="E118" s="6"/>
      <c r="F118" s="6"/>
      <c r="G118" s="6"/>
      <c r="H118" s="6"/>
      <c r="I118" s="24">
        <f>I116+I117</f>
        <v>0</v>
      </c>
      <c r="J118" s="24">
        <f>J116+J117</f>
        <v>0</v>
      </c>
      <c r="K118" s="6"/>
      <c r="L118" s="6"/>
    </row>
    <row r="119" spans="2:12" x14ac:dyDescent="0.25">
      <c r="B119" s="18" t="s">
        <v>187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20"/>
    </row>
    <row r="120" spans="2:12" x14ac:dyDescent="0.25">
      <c r="B120" s="30" t="s">
        <v>218</v>
      </c>
      <c r="C120" s="6" t="s">
        <v>218</v>
      </c>
      <c r="D120" s="6"/>
      <c r="E120" s="6"/>
      <c r="F120" s="6"/>
      <c r="G120" s="6"/>
      <c r="H120" s="6"/>
      <c r="I120" s="23">
        <f>SUM(H120:H120)</f>
        <v>0</v>
      </c>
      <c r="J120" s="23">
        <f>SUM(I120:I120)</f>
        <v>0</v>
      </c>
      <c r="K120" s="6"/>
      <c r="L120" s="6"/>
    </row>
    <row r="121" spans="2:12" x14ac:dyDescent="0.25">
      <c r="B121" s="16" t="s">
        <v>189</v>
      </c>
      <c r="C121" s="6"/>
      <c r="D121" s="6"/>
      <c r="E121" s="6"/>
      <c r="F121" s="6"/>
      <c r="G121" s="6"/>
      <c r="H121" s="6"/>
      <c r="I121" s="24">
        <f>SUM(H121:H121)</f>
        <v>0</v>
      </c>
      <c r="J121" s="24">
        <f>SUM(I121:I121)</f>
        <v>0</v>
      </c>
      <c r="K121" s="6"/>
      <c r="L121" s="6"/>
    </row>
    <row r="122" spans="2:12" x14ac:dyDescent="0.25">
      <c r="B122" s="34" t="s">
        <v>190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36"/>
    </row>
    <row r="123" spans="2:12" ht="96" x14ac:dyDescent="0.25">
      <c r="B123" s="25">
        <v>1</v>
      </c>
      <c r="C123" s="29" t="s">
        <v>219</v>
      </c>
      <c r="D123" s="27" t="s">
        <v>220</v>
      </c>
      <c r="E123" s="29" t="s">
        <v>221</v>
      </c>
      <c r="F123" s="29" t="s">
        <v>193</v>
      </c>
      <c r="G123" s="6">
        <v>3</v>
      </c>
      <c r="H123" s="23"/>
      <c r="I123" s="23">
        <f>J123/1.12</f>
        <v>424714.28571428568</v>
      </c>
      <c r="J123" s="23">
        <v>475680</v>
      </c>
      <c r="K123" s="31" t="s">
        <v>222</v>
      </c>
      <c r="L123" s="6" t="s">
        <v>24</v>
      </c>
    </row>
    <row r="124" spans="2:12" ht="144" x14ac:dyDescent="0.25">
      <c r="B124" s="25">
        <v>2</v>
      </c>
      <c r="C124" s="29" t="s">
        <v>223</v>
      </c>
      <c r="D124" s="27" t="s">
        <v>224</v>
      </c>
      <c r="E124" s="32" t="s">
        <v>225</v>
      </c>
      <c r="F124" s="29" t="s">
        <v>193</v>
      </c>
      <c r="G124" s="6">
        <v>1</v>
      </c>
      <c r="H124" s="23"/>
      <c r="I124" s="23">
        <f>J124/1.12</f>
        <v>278401.78571428568</v>
      </c>
      <c r="J124" s="23">
        <v>311810</v>
      </c>
      <c r="K124" s="31" t="s">
        <v>222</v>
      </c>
      <c r="L124" s="6" t="s">
        <v>24</v>
      </c>
    </row>
    <row r="125" spans="2:12" ht="192" x14ac:dyDescent="0.25">
      <c r="B125" s="25">
        <v>3</v>
      </c>
      <c r="C125" s="29" t="s">
        <v>226</v>
      </c>
      <c r="D125" s="27"/>
      <c r="E125" s="32" t="s">
        <v>227</v>
      </c>
      <c r="F125" s="29"/>
      <c r="G125" s="6"/>
      <c r="H125" s="23"/>
      <c r="I125" s="23">
        <f>J125/1.12</f>
        <v>4229000</v>
      </c>
      <c r="J125" s="23">
        <v>4736480</v>
      </c>
      <c r="K125" s="31" t="s">
        <v>222</v>
      </c>
      <c r="L125" s="6" t="s">
        <v>24</v>
      </c>
    </row>
    <row r="126" spans="2:12" ht="84" x14ac:dyDescent="0.25">
      <c r="B126" s="25">
        <v>4</v>
      </c>
      <c r="C126" s="28" t="s">
        <v>228</v>
      </c>
      <c r="D126" s="27" t="s">
        <v>229</v>
      </c>
      <c r="E126" s="6" t="s">
        <v>230</v>
      </c>
      <c r="F126" s="29" t="s">
        <v>193</v>
      </c>
      <c r="G126" s="6">
        <v>1</v>
      </c>
      <c r="H126" s="23"/>
      <c r="I126" s="23">
        <v>82660</v>
      </c>
      <c r="J126" s="23"/>
      <c r="K126" s="33" t="s">
        <v>231</v>
      </c>
      <c r="L126" s="6" t="s">
        <v>24</v>
      </c>
    </row>
    <row r="127" spans="2:12" ht="60" x14ac:dyDescent="0.25">
      <c r="B127" s="25">
        <v>5</v>
      </c>
      <c r="C127" s="26" t="s">
        <v>232</v>
      </c>
      <c r="D127" s="27" t="s">
        <v>229</v>
      </c>
      <c r="E127" s="28" t="s">
        <v>233</v>
      </c>
      <c r="F127" s="29" t="s">
        <v>193</v>
      </c>
      <c r="G127" s="6">
        <v>1</v>
      </c>
      <c r="H127" s="23"/>
      <c r="I127" s="23">
        <v>2210000</v>
      </c>
      <c r="J127" s="23"/>
      <c r="K127" s="33" t="s">
        <v>231</v>
      </c>
      <c r="L127" s="6" t="s">
        <v>24</v>
      </c>
    </row>
    <row r="128" spans="2:12" ht="48" x14ac:dyDescent="0.25">
      <c r="B128" s="25">
        <v>6</v>
      </c>
      <c r="C128" s="26" t="s">
        <v>234</v>
      </c>
      <c r="D128" s="27" t="s">
        <v>235</v>
      </c>
      <c r="E128" s="28" t="s">
        <v>236</v>
      </c>
      <c r="F128" s="29" t="s">
        <v>193</v>
      </c>
      <c r="G128" s="6">
        <v>1</v>
      </c>
      <c r="H128" s="23"/>
      <c r="I128" s="23">
        <f t="shared" ref="I128" si="6">J128/1.12</f>
        <v>1798874.9999999998</v>
      </c>
      <c r="J128" s="23">
        <v>2014740</v>
      </c>
      <c r="K128" s="31" t="s">
        <v>222</v>
      </c>
      <c r="L128" s="6" t="s">
        <v>24</v>
      </c>
    </row>
    <row r="129" spans="2:12" ht="60" x14ac:dyDescent="0.25">
      <c r="B129" s="6">
        <v>7</v>
      </c>
      <c r="C129" s="6" t="s">
        <v>237</v>
      </c>
      <c r="D129" s="27" t="s">
        <v>235</v>
      </c>
      <c r="E129" s="6" t="s">
        <v>238</v>
      </c>
      <c r="F129" s="6" t="s">
        <v>193</v>
      </c>
      <c r="G129" s="6">
        <v>1</v>
      </c>
      <c r="H129" s="6"/>
      <c r="I129" s="8">
        <f>J129/1.12</f>
        <v>630937.49999999988</v>
      </c>
      <c r="J129" s="8">
        <v>706650</v>
      </c>
      <c r="K129" s="6" t="s">
        <v>194</v>
      </c>
      <c r="L129" s="6" t="s">
        <v>24</v>
      </c>
    </row>
    <row r="130" spans="2:12" ht="60" x14ac:dyDescent="0.25">
      <c r="B130" s="25">
        <v>8</v>
      </c>
      <c r="C130" s="26" t="s">
        <v>239</v>
      </c>
      <c r="D130" s="27" t="s">
        <v>240</v>
      </c>
      <c r="E130" s="28" t="s">
        <v>241</v>
      </c>
      <c r="F130" s="6" t="s">
        <v>193</v>
      </c>
      <c r="G130" s="6">
        <v>1</v>
      </c>
      <c r="H130" s="23"/>
      <c r="I130" s="8">
        <f>J130/1.12</f>
        <v>42857.142857142855</v>
      </c>
      <c r="J130" s="23">
        <v>48000</v>
      </c>
      <c r="K130" s="33" t="s">
        <v>242</v>
      </c>
      <c r="L130" s="6" t="s">
        <v>24</v>
      </c>
    </row>
    <row r="131" spans="2:12" x14ac:dyDescent="0.25">
      <c r="B131" s="16" t="s">
        <v>214</v>
      </c>
      <c r="C131" s="6"/>
      <c r="D131" s="6"/>
      <c r="E131" s="6"/>
      <c r="F131" s="6"/>
      <c r="G131" s="6"/>
      <c r="H131" s="6"/>
      <c r="I131" s="24">
        <f>SUM(I123:I130)</f>
        <v>9697445.7142857146</v>
      </c>
      <c r="J131" s="24">
        <f>SUM(J123:J130)</f>
        <v>8293360</v>
      </c>
      <c r="K131" s="6"/>
      <c r="L131" s="6"/>
    </row>
    <row r="132" spans="2:12" x14ac:dyDescent="0.25">
      <c r="B132" s="16" t="s">
        <v>243</v>
      </c>
      <c r="C132" s="6"/>
      <c r="D132" s="6"/>
      <c r="E132" s="6"/>
      <c r="F132" s="6"/>
      <c r="G132" s="6"/>
      <c r="H132" s="6"/>
      <c r="I132" s="24">
        <f>I131+I121+I118</f>
        <v>9697445.7142857146</v>
      </c>
      <c r="J132" s="24">
        <f>J131+J121+J118</f>
        <v>8293360</v>
      </c>
      <c r="K132" s="6"/>
      <c r="L132" s="6"/>
    </row>
    <row r="133" spans="2:12" x14ac:dyDescent="0.25">
      <c r="B133" s="16" t="s">
        <v>244</v>
      </c>
      <c r="C133" s="6"/>
      <c r="D133" s="6"/>
      <c r="E133" s="6"/>
      <c r="F133" s="6"/>
      <c r="G133" s="6"/>
      <c r="H133" s="6"/>
      <c r="I133" s="24">
        <f>I132+I113</f>
        <v>1366924441.2499998</v>
      </c>
      <c r="J133" s="24">
        <f>J132+J113</f>
        <v>17653195</v>
      </c>
      <c r="K133" s="6"/>
      <c r="L133" s="6"/>
    </row>
    <row r="136" spans="2:12" x14ac:dyDescent="0.25">
      <c r="B136" s="37" t="s">
        <v>245</v>
      </c>
      <c r="C136" s="37"/>
      <c r="D136" s="37"/>
      <c r="E136" s="37"/>
      <c r="F136" s="1"/>
      <c r="G136" s="1"/>
      <c r="H136" s="1"/>
      <c r="I136" s="1"/>
      <c r="J136" s="1"/>
      <c r="K136" s="1"/>
      <c r="L136" s="1"/>
    </row>
    <row r="137" spans="2:12" ht="15.75" customHeight="1" x14ac:dyDescent="0.25">
      <c r="D137" s="38" t="s">
        <v>246</v>
      </c>
      <c r="E137" s="38"/>
    </row>
    <row r="138" spans="2:12" ht="18" customHeight="1" x14ac:dyDescent="0.25">
      <c r="D138" s="38" t="s">
        <v>247</v>
      </c>
      <c r="E138" s="38"/>
    </row>
  </sheetData>
  <sheetProtection sheet="1" objects="1" scenarios="1"/>
  <mergeCells count="16">
    <mergeCell ref="B8:L8"/>
    <mergeCell ref="G1:K2"/>
    <mergeCell ref="G3:K3"/>
    <mergeCell ref="G5:K5"/>
    <mergeCell ref="G6:K6"/>
    <mergeCell ref="B7:L7"/>
    <mergeCell ref="B122:L122"/>
    <mergeCell ref="B136:E136"/>
    <mergeCell ref="D137:E137"/>
    <mergeCell ref="D138:E138"/>
    <mergeCell ref="B9:L9"/>
    <mergeCell ref="B13:L13"/>
    <mergeCell ref="B14:L14"/>
    <mergeCell ref="B104:L104"/>
    <mergeCell ref="B114:L114"/>
    <mergeCell ref="B115:L115"/>
  </mergeCells>
  <pageMargins left="0.19685039370078741" right="0.19685039370078741" top="0.74803149606299213" bottom="0.74803149606299213" header="0" footer="0"/>
  <pageSetup paperSize="9" scale="95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NAZARBAYEV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Nazgul Kuldjigachova</dc:creator>
  <cp:lastModifiedBy>Nazgul Kuldjigachova</cp:lastModifiedBy>
  <cp:lastPrinted>2015-02-24T11:14:36Z</cp:lastPrinted>
  <dcterms:created xsi:type="dcterms:W3CDTF">2015-02-24T11:13:29Z</dcterms:created>
  <dcterms:modified xsi:type="dcterms:W3CDTF">2015-02-24T11:52:39Z</dcterms:modified>
</cp:coreProperties>
</file>