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ПЗ!$A$1:$L$368</definedName>
  </definedNames>
  <calcPr calcId="125725"/>
</workbook>
</file>

<file path=xl/calcChain.xml><?xml version="1.0" encoding="utf-8"?>
<calcChain xmlns="http://schemas.openxmlformats.org/spreadsheetml/2006/main">
  <c r="H325" i="7"/>
  <c r="I325" s="1"/>
  <c r="H324" l="1"/>
  <c r="I324" s="1"/>
  <c r="H323"/>
  <c r="I323" s="1"/>
  <c r="H322"/>
  <c r="I322" s="1"/>
  <c r="H320" l="1"/>
  <c r="H321" l="1"/>
  <c r="I321" s="1"/>
  <c r="I320"/>
  <c r="H319" l="1"/>
  <c r="I319" s="1"/>
  <c r="H318"/>
  <c r="I318" s="1"/>
  <c r="H365"/>
  <c r="I364"/>
  <c r="I363"/>
  <c r="I362"/>
  <c r="I361"/>
  <c r="I360"/>
  <c r="I359"/>
  <c r="H317" l="1"/>
  <c r="I317" s="1"/>
  <c r="H316"/>
  <c r="I316" l="1"/>
  <c r="H164" l="1"/>
  <c r="I164" s="1"/>
  <c r="H163"/>
  <c r="I163" s="1"/>
  <c r="H162"/>
  <c r="I162" s="1"/>
  <c r="H161"/>
  <c r="I161" s="1"/>
  <c r="H160"/>
  <c r="I160" s="1"/>
  <c r="H159"/>
  <c r="I159" s="1"/>
  <c r="H158"/>
  <c r="I158" s="1"/>
  <c r="H155"/>
  <c r="I155" s="1"/>
  <c r="H156"/>
  <c r="I156" s="1"/>
  <c r="H157"/>
  <c r="I157" s="1"/>
  <c r="H315"/>
  <c r="I315" s="1"/>
  <c r="H312"/>
  <c r="I312" s="1"/>
  <c r="H314"/>
  <c r="I314" s="1"/>
  <c r="H313"/>
  <c r="H154"/>
  <c r="I154" s="1"/>
  <c r="H152"/>
  <c r="I152" s="1"/>
  <c r="H153"/>
  <c r="I153" s="1"/>
  <c r="H151"/>
  <c r="I151" s="1"/>
  <c r="H150"/>
  <c r="I150" s="1"/>
  <c r="H149"/>
  <c r="I149" s="1"/>
  <c r="H148"/>
  <c r="I148" s="1"/>
  <c r="H147"/>
  <c r="I147" s="1"/>
  <c r="I313" l="1"/>
  <c r="H311"/>
  <c r="I311" s="1"/>
  <c r="H185"/>
  <c r="I184"/>
  <c r="H310" l="1"/>
  <c r="I310" s="1"/>
  <c r="H309"/>
  <c r="I309" s="1"/>
  <c r="H308"/>
  <c r="I308" s="1"/>
  <c r="H306"/>
  <c r="I306" s="1"/>
  <c r="H307"/>
  <c r="I307" s="1"/>
  <c r="G142" l="1"/>
  <c r="H146" l="1"/>
  <c r="I146" s="1"/>
  <c r="H305" l="1"/>
  <c r="I305" s="1"/>
  <c r="H304"/>
  <c r="I304" l="1"/>
  <c r="H303"/>
  <c r="I303" s="1"/>
  <c r="H302" l="1"/>
  <c r="I302" s="1"/>
  <c r="H301"/>
  <c r="I301" s="1"/>
  <c r="I358"/>
  <c r="H300" l="1"/>
  <c r="I300" s="1"/>
  <c r="H299"/>
  <c r="I299" s="1"/>
  <c r="H145" l="1"/>
  <c r="I145" s="1"/>
  <c r="H144"/>
  <c r="I144" s="1"/>
  <c r="H298" l="1"/>
  <c r="I298" s="1"/>
  <c r="H297"/>
  <c r="I297" s="1"/>
  <c r="H296"/>
  <c r="I296" s="1"/>
  <c r="H295" l="1"/>
  <c r="I295" s="1"/>
  <c r="H294"/>
  <c r="I294" s="1"/>
  <c r="H143"/>
  <c r="I143" s="1"/>
  <c r="H292"/>
  <c r="I292" s="1"/>
  <c r="I357" l="1"/>
  <c r="I356"/>
  <c r="I355"/>
  <c r="H142" l="1"/>
  <c r="I142" s="1"/>
  <c r="H293" l="1"/>
  <c r="H291"/>
  <c r="I293" l="1"/>
  <c r="I291"/>
  <c r="H135"/>
  <c r="I135" s="1"/>
  <c r="H134" l="1"/>
  <c r="I134" s="1"/>
  <c r="I290" l="1"/>
  <c r="H133" l="1"/>
  <c r="I133" l="1"/>
  <c r="H289"/>
  <c r="I289" s="1"/>
  <c r="H288"/>
  <c r="I288" l="1"/>
  <c r="H132"/>
  <c r="I132" s="1"/>
  <c r="H131" l="1"/>
  <c r="I131" l="1"/>
  <c r="G130"/>
  <c r="H130" s="1"/>
  <c r="I130" s="1"/>
  <c r="H287" l="1"/>
  <c r="I287" s="1"/>
  <c r="G129"/>
  <c r="H129" s="1"/>
  <c r="I129" s="1"/>
  <c r="G128" l="1"/>
  <c r="H128" s="1"/>
  <c r="I128" s="1"/>
  <c r="G127"/>
  <c r="H127" s="1"/>
  <c r="I127" s="1"/>
  <c r="G126"/>
  <c r="H126" s="1"/>
  <c r="I126" s="1"/>
  <c r="G125"/>
  <c r="H125" s="1"/>
  <c r="I125" s="1"/>
  <c r="G124"/>
  <c r="H124" s="1"/>
  <c r="I124" s="1"/>
  <c r="I286" l="1"/>
  <c r="I285"/>
  <c r="I28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83" l="1"/>
  <c r="I283" s="1"/>
  <c r="I282" l="1"/>
  <c r="I281"/>
  <c r="I280"/>
  <c r="I279"/>
  <c r="H110"/>
  <c r="I110" s="1"/>
  <c r="I354" l="1"/>
  <c r="H278" l="1"/>
  <c r="I278" s="1"/>
  <c r="H277"/>
  <c r="I277" s="1"/>
  <c r="H276"/>
  <c r="I276" s="1"/>
  <c r="I275"/>
  <c r="H109"/>
  <c r="I109" s="1"/>
  <c r="H108"/>
  <c r="I108" s="1"/>
  <c r="H107" l="1"/>
  <c r="I107" s="1"/>
  <c r="I274"/>
  <c r="I273" l="1"/>
  <c r="I272"/>
  <c r="I271"/>
  <c r="H106" l="1"/>
  <c r="I106" s="1"/>
  <c r="H270"/>
  <c r="I270" s="1"/>
  <c r="H269"/>
  <c r="I269" s="1"/>
  <c r="H268"/>
  <c r="I268" s="1"/>
  <c r="H264"/>
  <c r="I264" s="1"/>
  <c r="H267"/>
  <c r="I267" s="1"/>
  <c r="H265"/>
  <c r="I265" s="1"/>
  <c r="H266"/>
  <c r="I266" s="1"/>
  <c r="H105" l="1"/>
  <c r="I105" l="1"/>
  <c r="H263"/>
  <c r="I262"/>
  <c r="H261"/>
  <c r="I261" s="1"/>
  <c r="H260"/>
  <c r="I260" s="1"/>
  <c r="H259"/>
  <c r="I259" s="1"/>
  <c r="H258"/>
  <c r="I258" s="1"/>
  <c r="H257"/>
  <c r="I257" s="1"/>
  <c r="I263" l="1"/>
  <c r="H102"/>
  <c r="I102" s="1"/>
  <c r="H103"/>
  <c r="I103" s="1"/>
  <c r="H104"/>
  <c r="I104" s="1"/>
  <c r="H101"/>
  <c r="I101" s="1"/>
  <c r="H256" l="1"/>
  <c r="I256" s="1"/>
  <c r="H94" l="1"/>
  <c r="I94" s="1"/>
  <c r="H95"/>
  <c r="I95" s="1"/>
  <c r="H96"/>
  <c r="I96" s="1"/>
  <c r="H97"/>
  <c r="I97" s="1"/>
  <c r="H98"/>
  <c r="I98" s="1"/>
  <c r="H93"/>
  <c r="I93" s="1"/>
  <c r="I100"/>
  <c r="I99"/>
  <c r="I255"/>
  <c r="I254"/>
  <c r="I253"/>
  <c r="I252"/>
  <c r="I251" l="1"/>
  <c r="I250"/>
  <c r="I249"/>
  <c r="I248"/>
  <c r="I247" l="1"/>
  <c r="I246"/>
  <c r="H245"/>
  <c r="I245" s="1"/>
  <c r="H333"/>
  <c r="I332"/>
  <c r="H92" l="1"/>
  <c r="I92" s="1"/>
  <c r="H91" l="1"/>
  <c r="I91" s="1"/>
  <c r="H90"/>
  <c r="I90" s="1"/>
  <c r="H89"/>
  <c r="I89" s="1"/>
  <c r="H81" l="1"/>
  <c r="I81" s="1"/>
  <c r="H82"/>
  <c r="I82" s="1"/>
  <c r="H83"/>
  <c r="I83" s="1"/>
  <c r="H84"/>
  <c r="I84" s="1"/>
  <c r="H85"/>
  <c r="I85" s="1"/>
  <c r="H86"/>
  <c r="I86" s="1"/>
  <c r="H87"/>
  <c r="I87" s="1"/>
  <c r="H88"/>
  <c r="I88" s="1"/>
  <c r="I244" l="1"/>
  <c r="I243"/>
  <c r="H80" l="1"/>
  <c r="I80" s="1"/>
  <c r="H76" l="1"/>
  <c r="I76" s="1"/>
  <c r="H77"/>
  <c r="I77" s="1"/>
  <c r="H78"/>
  <c r="I78" s="1"/>
  <c r="H79"/>
  <c r="I79" s="1"/>
  <c r="H75" l="1"/>
  <c r="I75" s="1"/>
  <c r="I242" l="1"/>
  <c r="I183" l="1"/>
  <c r="H74"/>
  <c r="I74" s="1"/>
  <c r="I241"/>
  <c r="I240"/>
  <c r="I239"/>
  <c r="I353" l="1"/>
  <c r="G73"/>
  <c r="H73" s="1"/>
  <c r="I73" s="1"/>
  <c r="G72"/>
  <c r="H72" s="1"/>
  <c r="I72" s="1"/>
  <c r="G71"/>
  <c r="H71" s="1"/>
  <c r="I71" s="1"/>
  <c r="G70"/>
  <c r="H70" s="1"/>
  <c r="I70" s="1"/>
  <c r="G69" l="1"/>
  <c r="H69" s="1"/>
  <c r="I69" s="1"/>
  <c r="G68"/>
  <c r="H68" s="1"/>
  <c r="I68" s="1"/>
  <c r="G67"/>
  <c r="H67" s="1"/>
  <c r="I67" s="1"/>
  <c r="G66"/>
  <c r="H66" s="1"/>
  <c r="I66" s="1"/>
  <c r="G65"/>
  <c r="H65" s="1"/>
  <c r="I65" s="1"/>
  <c r="I182" l="1"/>
  <c r="I181"/>
  <c r="I180"/>
  <c r="I238"/>
  <c r="H237"/>
  <c r="I237" s="1"/>
  <c r="I236"/>
  <c r="I179" l="1"/>
  <c r="H64" l="1"/>
  <c r="I64" s="1"/>
  <c r="G63"/>
  <c r="H63" s="1"/>
  <c r="I63" s="1"/>
  <c r="G62"/>
  <c r="H62" s="1"/>
  <c r="I62" s="1"/>
  <c r="H61"/>
  <c r="I61" s="1"/>
  <c r="H60"/>
  <c r="I60" s="1"/>
  <c r="H59"/>
  <c r="I59" s="1"/>
  <c r="H58"/>
  <c r="I58" s="1"/>
  <c r="H57"/>
  <c r="I57" s="1"/>
  <c r="H56"/>
  <c r="I56" s="1"/>
  <c r="H55"/>
  <c r="I55" s="1"/>
  <c r="H54"/>
  <c r="I54" l="1"/>
  <c r="I235"/>
  <c r="I234"/>
  <c r="I233"/>
  <c r="I232" l="1"/>
  <c r="I231"/>
  <c r="I229"/>
  <c r="I228"/>
  <c r="H53" l="1"/>
  <c r="I53" s="1"/>
  <c r="G53"/>
  <c r="H52"/>
  <c r="I52" s="1"/>
  <c r="G52"/>
  <c r="I227" l="1"/>
  <c r="I226"/>
  <c r="I225"/>
  <c r="I331"/>
  <c r="I330"/>
  <c r="I177" l="1"/>
  <c r="I178"/>
  <c r="I224" l="1"/>
  <c r="I352" l="1"/>
  <c r="I329"/>
  <c r="I223"/>
  <c r="H50"/>
  <c r="I50" s="1"/>
  <c r="H49"/>
  <c r="I49" s="1"/>
  <c r="I351" l="1"/>
  <c r="I222" l="1"/>
  <c r="H48" l="1"/>
  <c r="H47"/>
  <c r="H46"/>
  <c r="I46" s="1"/>
  <c r="H45"/>
  <c r="I221"/>
  <c r="I220"/>
  <c r="I219"/>
  <c r="I218"/>
  <c r="I216"/>
  <c r="I217"/>
  <c r="I45" l="1"/>
  <c r="I48"/>
  <c r="I47"/>
  <c r="I215"/>
  <c r="H42"/>
  <c r="H43"/>
  <c r="I43" s="1"/>
  <c r="H41"/>
  <c r="I41" s="1"/>
  <c r="I42" l="1"/>
  <c r="I39"/>
  <c r="I40"/>
  <c r="I167"/>
  <c r="I168" s="1"/>
  <c r="H168"/>
  <c r="I170"/>
  <c r="I171"/>
  <c r="I172"/>
  <c r="I350" l="1"/>
  <c r="I348"/>
  <c r="I349"/>
  <c r="I38"/>
  <c r="H214"/>
  <c r="I21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89"/>
  <c r="H190"/>
  <c r="I190" s="1"/>
  <c r="G193"/>
  <c r="H193" s="1"/>
  <c r="I193" s="1"/>
  <c r="G194"/>
  <c r="H194" s="1"/>
  <c r="I194" s="1"/>
  <c r="G195"/>
  <c r="H195" s="1"/>
  <c r="I195" s="1"/>
  <c r="H197"/>
  <c r="I197" s="1"/>
  <c r="H198"/>
  <c r="I198" s="1"/>
  <c r="H199"/>
  <c r="H200"/>
  <c r="H201"/>
  <c r="I201" s="1"/>
  <c r="H202"/>
  <c r="I202" s="1"/>
  <c r="H203"/>
  <c r="I203" s="1"/>
  <c r="H204"/>
  <c r="H205"/>
  <c r="I205" s="1"/>
  <c r="H206"/>
  <c r="I206" s="1"/>
  <c r="H207"/>
  <c r="I207" s="1"/>
  <c r="H208"/>
  <c r="I208" s="1"/>
  <c r="H209"/>
  <c r="I209" s="1"/>
  <c r="H210"/>
  <c r="I210" s="1"/>
  <c r="H211"/>
  <c r="I211" s="1"/>
  <c r="I212"/>
  <c r="I213"/>
  <c r="I347"/>
  <c r="I336"/>
  <c r="I337"/>
  <c r="I338"/>
  <c r="I340"/>
  <c r="I341"/>
  <c r="I342"/>
  <c r="I343"/>
  <c r="I344"/>
  <c r="I345"/>
  <c r="I346"/>
  <c r="I328"/>
  <c r="I333" s="1"/>
  <c r="I175"/>
  <c r="I176"/>
  <c r="I200" l="1"/>
  <c r="H326"/>
  <c r="I365"/>
  <c r="H165"/>
  <c r="I185"/>
  <c r="I16"/>
  <c r="I199"/>
  <c r="I204"/>
  <c r="I189"/>
  <c r="I12"/>
  <c r="I34"/>
  <c r="I326" l="1"/>
  <c r="I165"/>
  <c r="I366"/>
  <c r="H366"/>
  <c r="I186" l="1"/>
  <c r="I367" s="1"/>
  <c r="B1" i="11" s="1"/>
  <c r="H186" i="7"/>
  <c r="H367" s="1"/>
  <c r="A1" i="11" s="1"/>
</calcChain>
</file>

<file path=xl/sharedStrings.xml><?xml version="1.0" encoding="utf-8"?>
<sst xmlns="http://schemas.openxmlformats.org/spreadsheetml/2006/main" count="2300" uniqueCount="781">
  <si>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</si>
  <si>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</si>
  <si>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</si>
  <si>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</si>
  <si>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</si>
  <si>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</si>
  <si>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</si>
  <si>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</si>
  <si>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</si>
  <si>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</si>
  <si>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</si>
  <si>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</si>
  <si>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</si>
  <si>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</si>
  <si>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</si>
  <si>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</si>
  <si>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</si>
  <si>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</si>
  <si>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</si>
  <si>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</si>
  <si>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</si>
  <si>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</si>
  <si>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</si>
  <si>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</si>
  <si>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</si>
  <si>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</si>
  <si>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</si>
  <si>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</si>
  <si>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</si>
  <si>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</si>
  <si>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</si>
  <si>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</si>
  <si>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</si>
  <si>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</si>
  <si>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</si>
  <si>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</si>
  <si>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</si>
  <si>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</si>
  <si>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</si>
  <si>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</si>
  <si>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</si>
  <si>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</si>
  <si>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</si>
  <si>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</si>
  <si>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</si>
  <si>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</si>
  <si>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</si>
  <si>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</si>
  <si>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</si>
  <si>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 xml:space="preserve">Новогодние подарки </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</si>
  <si>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</si>
  <si>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</si>
  <si>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</si>
  <si>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</si>
  <si>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</si>
  <si>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</si>
  <si>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</si>
  <si>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</si>
  <si>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</si>
  <si>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</si>
  <si>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</si>
  <si>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</si>
  <si>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</si>
  <si>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</si>
  <si>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</si>
  <si>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</si>
  <si>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</si>
  <si>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</si>
  <si>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</si>
  <si>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</si>
  <si>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</si>
  <si>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</si>
  <si>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</si>
  <si>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</si>
  <si>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</si>
  <si>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</si>
  <si>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</si>
  <si>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</si>
  <si>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</si>
  <si>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</si>
  <si>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</si>
  <si>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</si>
  <si>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</si>
  <si>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</si>
  <si>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</si>
  <si>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</si>
  <si>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</si>
  <si>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</si>
  <si>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</si>
  <si>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</si>
  <si>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</si>
  <si>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</si>
  <si>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</si>
  <si>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</si>
  <si>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</si>
  <si>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</si>
  <si>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</si>
  <si>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</si>
  <si>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</si>
  <si>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</si>
  <si>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</si>
  <si>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</si>
  <si>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</si>
  <si>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</si>
  <si>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</si>
  <si>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</si>
  <si>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</si>
  <si>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</si>
  <si>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</si>
  <si>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</si>
  <si>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</si>
  <si>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</si>
  <si>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</si>
  <si>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</si>
  <si>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</si>
  <si>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</si>
  <si>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</si>
  <si>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</si>
  <si>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</si>
  <si>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</si>
  <si>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</si>
  <si>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</si>
  <si>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</si>
  <si>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</si>
  <si>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</si>
  <si>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</si>
  <si>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</si>
  <si>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</si>
  <si>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</si>
  <si>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</si>
  <si>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</si>
  <si>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</si>
  <si>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</si>
  <si>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</si>
  <si>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</si>
  <si>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</si>
  <si>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</si>
  <si>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</si>
  <si>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</si>
  <si>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</si>
  <si>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</si>
  <si>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</si>
  <si>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</si>
  <si>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</si>
  <si>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</si>
  <si>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</si>
  <si>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</si>
  <si>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</si>
  <si>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</si>
  <si>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</si>
  <si>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</si>
  <si>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</si>
  <si>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</si>
  <si>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</si>
  <si>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</si>
  <si>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</si>
  <si>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</si>
  <si>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</si>
  <si>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</si>
  <si>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</si>
  <si>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</si>
  <si>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</si>
  <si>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</si>
  <si>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</si>
  <si>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</si>
  <si>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</si>
  <si>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</si>
  <si>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</si>
  <si>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</si>
  <si>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</si>
  <si>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</si>
  <si>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</si>
  <si>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</si>
  <si>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</si>
  <si>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</si>
  <si>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</si>
  <si>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</si>
  <si>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</si>
  <si>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</si>
  <si>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</si>
  <si>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</si>
  <si>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</si>
  <si>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</si>
  <si>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</si>
  <si>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</si>
  <si>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</si>
  <si>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</si>
  <si>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</si>
  <si>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</si>
  <si>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</si>
  <si>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</si>
  <si>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</si>
  <si>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</si>
  <si>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</si>
  <si>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</si>
  <si>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</si>
  <si>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</si>
  <si>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</si>
  <si>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</si>
  <si>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</si>
  <si>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</si>
  <si>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</si>
  <si>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</si>
  <si>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</si>
  <si>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</si>
  <si>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</si>
  <si>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</si>
  <si>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</si>
  <si>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</si>
  <si>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</si>
  <si>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</si>
  <si>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</si>
  <si>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</si>
  <si>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</si>
  <si>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</si>
  <si>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</si>
  <si>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</si>
  <si>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</si>
  <si>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</si>
  <si>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</si>
  <si>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</si>
  <si>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</si>
  <si>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</si>
  <si>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</si>
  <si>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</si>
  <si>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</si>
  <si>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</si>
  <si>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</si>
  <si>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</si>
  <si>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</si>
  <si>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</si>
  <si>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</si>
  <si>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</si>
  <si>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</si>
  <si>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</si>
  <si>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</si>
  <si>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</si>
  <si>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</si>
  <si>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</si>
  <si>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</si>
  <si>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</si>
  <si>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</si>
  <si>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</si>
  <si>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</si>
  <si>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</si>
  <si>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</si>
  <si>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</si>
  <si>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</si>
  <si>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</si>
  <si>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</si>
  <si>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</si>
  <si>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</si>
  <si>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</si>
  <si>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</si>
  <si>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</si>
  <si>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</si>
  <si>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</si>
  <si>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</si>
  <si>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</si>
  <si>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</si>
  <si>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</si>
  <si>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</si>
  <si>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</si>
  <si>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</si>
  <si>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</si>
  <si>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</si>
  <si>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</si>
  <si>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</si>
  <si>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</si>
  <si>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</si>
  <si>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</si>
  <si>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</si>
  <si>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</si>
  <si>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</si>
  <si>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</si>
  <si>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</si>
  <si>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</si>
  <si>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</si>
  <si>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</si>
  <si>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</si>
  <si>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</si>
  <si>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</si>
  <si>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</si>
  <si>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</si>
  <si>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</si>
  <si>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</si>
  <si>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</si>
  <si>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</si>
  <si>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</si>
  <si>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</si>
  <si>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</si>
  <si>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</si>
  <si>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</si>
  <si>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</si>
  <si>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</si>
  <si>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</si>
  <si>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</si>
  <si>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</si>
  <si>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</si>
  <si>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</si>
  <si>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</si>
  <si>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</si>
  <si>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</si>
  <si>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</si>
  <si>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</si>
  <si>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</si>
  <si>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</si>
  <si>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</si>
  <si>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</si>
  <si>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</si>
  <si>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</si>
  <si>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</si>
  <si>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</si>
  <si>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</si>
  <si>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</si>
  <si>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</si>
  <si>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</si>
  <si>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</si>
  <si>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</si>
  <si>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</si>
  <si>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</si>
  <si>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</si>
  <si>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</si>
  <si>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</si>
  <si>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</si>
  <si>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</si>
  <si>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</si>
  <si>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</si>
  <si>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</si>
  <si>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</si>
  <si>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</si>
  <si>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</si>
  <si>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</si>
  <si>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</si>
  <si>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</si>
  <si>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</si>
  <si>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</si>
  <si>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</si>
  <si>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</si>
  <si>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</si>
  <si>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</si>
  <si>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</si>
  <si>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</si>
  <si>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</si>
  <si>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</si>
  <si>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</si>
  <si>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</si>
  <si>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</si>
  <si>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</si>
  <si>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</si>
  <si>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</si>
  <si>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</si>
  <si>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</si>
  <si>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</si>
  <si>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</si>
  <si>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</si>
  <si>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</si>
  <si>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</si>
  <si>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</si>
  <si>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</si>
  <si>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</si>
  <si>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</si>
  <si>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</si>
  <si>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</si>
  <si>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</si>
  <si>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</si>
  <si>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</si>
  <si>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</si>
  <si>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</si>
  <si>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</si>
  <si>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</si>
  <si>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</si>
  <si>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</si>
  <si>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</si>
  <si>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</si>
  <si>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</si>
  <si>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</si>
  <si>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</si>
  <si>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</si>
  <si>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</si>
  <si>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</si>
  <si>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</si>
  <si>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</si>
  <si>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</si>
  <si>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</si>
  <si>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</si>
  <si>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</si>
  <si>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</si>
  <si>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</si>
  <si>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</si>
  <si>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</si>
  <si>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</si>
  <si>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</si>
  <si>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</si>
  <si>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</si>
  <si>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</si>
  <si>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</si>
  <si>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</si>
  <si>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</si>
  <si>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</si>
  <si>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</si>
  <si>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</si>
  <si>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</si>
  <si>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</si>
  <si>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</si>
  <si>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</si>
  <si>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</si>
  <si>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</si>
  <si>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</si>
  <si>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</si>
  <si>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</si>
  <si>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</si>
  <si>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</si>
  <si>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</si>
  <si>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</si>
  <si>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</si>
  <si>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</si>
  <si>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</si>
  <si>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</si>
  <si>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</si>
  <si>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</si>
  <si>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</si>
  <si>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</si>
  <si>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</si>
  <si>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</si>
  <si>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</si>
  <si>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</si>
  <si>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</si>
  <si>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</si>
  <si>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</si>
  <si>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</si>
  <si>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</si>
  <si>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</si>
  <si>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</si>
  <si>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</si>
  <si>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</si>
  <si>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</si>
  <si>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</si>
  <si>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</si>
  <si>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</si>
  <si>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</si>
  <si>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</si>
  <si>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</si>
  <si>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</si>
  <si>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</si>
  <si>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</si>
  <si>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</si>
  <si>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</si>
  <si>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</si>
  <si>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</si>
  <si>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</si>
  <si>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</si>
  <si>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</si>
  <si>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</si>
  <si>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</si>
  <si>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</si>
  <si>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</si>
  <si>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</si>
  <si>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</si>
  <si>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</si>
  <si>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</si>
  <si>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</si>
  <si>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</si>
  <si>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</si>
  <si>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</si>
  <si>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</si>
  <si>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</si>
  <si>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</si>
  <si>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</si>
  <si>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</si>
  <si>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</si>
  <si>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</si>
  <si>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</si>
  <si>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</si>
  <si>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</si>
  <si>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</si>
  <si>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</si>
  <si>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</si>
  <si>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</si>
  <si>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</si>
  <si>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</si>
  <si>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</si>
  <si>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</si>
  <si>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</si>
  <si>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</si>
  <si>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</si>
  <si>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</si>
  <si>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</si>
  <si>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</si>
  <si>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</si>
  <si>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</si>
  <si>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</si>
  <si>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</si>
  <si>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</si>
  <si>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</si>
  <si>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</si>
  <si>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</si>
  <si>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</si>
  <si>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</si>
  <si>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</si>
  <si>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</si>
  <si>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</si>
  <si>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</si>
  <si>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</si>
  <si>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</si>
  <si>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</si>
  <si>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</si>
  <si>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</si>
  <si>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</si>
  <si>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</si>
  <si>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</si>
  <si>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</si>
  <si>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</si>
  <si>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</si>
  <si>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</si>
  <si>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</si>
  <si>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</si>
  <si>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</si>
  <si>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</si>
  <si>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</si>
  <si>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</si>
  <si>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</si>
  <si>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</si>
  <si>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</si>
  <si>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</si>
  <si>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</si>
  <si>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</si>
  <si>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</si>
  <si>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</si>
  <si>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</si>
  <si>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</si>
  <si>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</si>
  <si>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</si>
  <si>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</si>
  <si>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</si>
  <si>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</si>
  <si>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</si>
  <si>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</si>
  <si>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</si>
  <si>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</si>
  <si>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</si>
  <si>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</si>
  <si>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</si>
  <si>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</si>
  <si>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</si>
  <si>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</si>
  <si>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</si>
  <si>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</si>
  <si>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</si>
  <si>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</si>
  <si>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</si>
  <si>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</si>
  <si>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</si>
  <si>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</si>
  <si>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</si>
  <si>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</si>
  <si>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</si>
  <si>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</si>
  <si>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</si>
  <si>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</si>
  <si>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</si>
  <si>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</si>
  <si>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</si>
  <si>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</si>
  <si>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</si>
  <si>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</si>
  <si>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</si>
  <si>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</si>
  <si>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</si>
  <si>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</si>
  <si>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</si>
  <si>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</si>
  <si>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</si>
  <si>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</si>
  <si>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</si>
  <si>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</si>
  <si>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</si>
  <si>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</si>
  <si>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</si>
  <si>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</si>
  <si>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</si>
  <si>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</si>
  <si>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</si>
  <si>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</si>
  <si>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</si>
  <si>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</si>
  <si>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</si>
  <si>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</si>
  <si>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</si>
  <si>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</si>
  <si>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</si>
  <si>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</si>
  <si>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</si>
  <si>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</si>
  <si>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</si>
  <si>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</si>
  <si>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</si>
  <si>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</si>
  <si>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</si>
  <si>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</si>
  <si>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</si>
  <si>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Сервер</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</si>
  <si>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</si>
  <si>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</si>
  <si>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</si>
  <si>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</si>
  <si>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</si>
  <si>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</si>
  <si>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</si>
  <si>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</si>
  <si>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</si>
  <si>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</si>
  <si>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</si>
  <si>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</si>
  <si>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</si>
  <si>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</si>
  <si>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</si>
  <si>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</si>
  <si>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</si>
  <si>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</si>
  <si>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</si>
  <si>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</si>
  <si>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</si>
  <si>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</si>
  <si>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</si>
  <si>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</si>
  <si>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</si>
  <si>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</si>
  <si>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</si>
  <si>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</si>
  <si>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</si>
  <si>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</si>
  <si>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</si>
  <si>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</si>
  <si>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</si>
  <si>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t xml:space="preserve">Батометр Рутнера </t>
  </si>
  <si>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</si>
  <si>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</si>
  <si>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</si>
  <si>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</si>
  <si>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</si>
  <si>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</si>
  <si>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</si>
  <si>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</si>
  <si>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</si>
  <si>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</si>
  <si>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</si>
  <si>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</si>
  <si>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</si>
  <si>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</si>
  <si>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</si>
  <si>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</si>
  <si>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</si>
  <si>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</si>
  <si>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</si>
  <si>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</si>
  <si>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</si>
  <si>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</si>
  <si>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</si>
  <si>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</si>
  <si>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</si>
  <si>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Лабораторные  расходные материалы для реализации учебных работ Школы наук и технологий: комплект 33</t>
  </si>
  <si>
    <t>Программа определения растворимости по Хансену</t>
  </si>
  <si>
    <t>до 31.12.2014 года</t>
  </si>
  <si>
    <t>исключено</t>
  </si>
  <si>
    <t>Программа определения растворимости по Хансену: комплект вкючает в себя программное обеспечение, набор данных (рабочих примеров) и электронную книгу, согласно технической спецификации</t>
  </si>
  <si>
    <t>10  календарных дней со дня вступления в силу договора</t>
  </si>
  <si>
    <t>30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</si>
  <si>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</si>
  <si>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</si>
  <si>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2</t>
  </si>
  <si>
    <t>Ультразвуковая ванна</t>
  </si>
  <si>
    <t>Объем ультравуковой ванны не менее 28 л. Рабочая частота должна быть не менее 37/80 кГц. Мощность должна быть 380/1520 Вт. Мощность подогрева не менее 1200 Вт. Должен быть режим дегазации - сливной клапан. Корпус прибора должен быть из нержавеющей стали. Прибор должен управляться ЖК дисплеем, иметь таймер в пределах 1-30 мин., должна быть устойчивой к кавитации. Наружные размеры ванны: ширина не более 568 мм, высота не менее 340 мм и глубина не менее 321 мм. Внутренние размеры ванны: ширина не менее 505 мм, высота не менее 300 мм и глубина не менее 200 мм. Электропитание должно быть не менее 220/240В и не менее 50-60 Гц, вес в пределах 11-15 кг. В комплекте должны быть крышка и корзина.</t>
  </si>
  <si>
    <t xml:space="preserve">Сервер </t>
  </si>
  <si>
    <t>В комплект входит: 1) шкаф серверный 19”, 42U, 800*1000*2055; 
2) сервер со следующими техническими характеристиками: 
- Форм-фактор: башня/стойка 4U; 
- Процессоры: не менее 4-х 16-ядерных, кэш память не менее 16MB, частота не менее 2.8 Ghz, 140 W; 
- Оперативная память: не менее 256 Гб DDR3 RAM 1600Mhz ECC Reg/Up до 1TB DDR3 зарегистрированный ECC 1600/1333/1066 SDRAM в  32 DIMMs; 
- RAID контроллер: LSI 2208 8-портов SAS2 контроллер HW RAID 0, 1, 5, 6, 10, 50 ,60 (1GB кэш) + BBU;
- Сетевые интерфейсы: не менее 4-х портов Gigabit Ethernet;
- Слоты расширения: не менее 2-x PCI-E 2.0 x16 слотов, не менее 2-х PCI-E 2.0 x8 слотов;
- Консоль: Интегрированный IPMI 2.0 с KVM и выделенный LAN;
- Графический ускоритель: с программно-аппаратной архитектурой CUDA и поддержкой технологий Kepler, память не менее 12 Gb, количество ядер не менее 2880, PCIe x16;
- Память: не менее 5-ти Intel SSD DC серии S3500 (240 GB, SATA 6Gb/s, 20nm, MLC) Hot-Swap;
- Блоки питания: 1400W высокоэффективные резервные источники энергии 80 plus gold certified (2 х PS);
- Вентиляторы охлаждения: не менее 3-x 7200 RPM hot-swappable;
- Вытяжные вентиляторы:  не менее 3-ч 8200 RPM hot-swappable.</t>
  </si>
  <si>
    <t>56 календарных дней
дней со дня 
вступления 
в силу договора</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</si>
  <si>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менее 25x41.2x32.1 см. Вес: не менее 11 кг (24,2 фунта). Мощность: 230 В, 50-60 Гц 700 Вт уровень шума &lt;40дБ</t>
  </si>
  <si>
    <t>Шейкер-инкубатор рефрижераторный</t>
  </si>
  <si>
    <t>Шейкер-инкубатор рефрижераторный с контролем температуры позволяющим устанавливать температуру инкубации выше или ниже комнатной. Контроль температуры: от 15°C ниже температуры в комнате до 60°C выше температуры в комнате. Время работы (999 часов 59 минут). Объем камеры: 53 л. Внутренние размеры шейкера-инкубатора (В х Д х Ш) не менее: 410 х 410 х 320 мм. Размер платформы (В x Д): 350 х 350 мм. Частота: 10-300 об. /сек. Движение: орбитальное или обратно-поступательное, по выбору. Система привода: Безлопастный двигатель постоянного тока. Электропитание: 230В 50/60 Гц. Внешние размеры (В х Д х Ш) не менее: 440 х 740 х 622 мм. Вес не менее 85 кг</t>
  </si>
  <si>
    <t>Центрифуга настольная с охлаждением. Максимальная скорость об/мин – 17500 (30130 г); Охлаждение, °C — от −11 до 40; поддержание установленной температуры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не менее мм — 380×640×290; вес, кг —   не менее 56; включает ротор c максимальной скоростью не более 14000 об/мин; максимальной вместимостью не более 30×1,5/2,0 мл</t>
  </si>
  <si>
    <t>Лабораторные  расходные материалы для обеспечения деятельности лаборатории биосенсоров и биоинструментов комплект 9</t>
  </si>
  <si>
    <t>до 15 декабря 2014 г.</t>
  </si>
  <si>
    <t>Лабораторные расходные материалы для реализации научно-исследовательских работ лаборатории солнечной энергетики Центра энергетических исследований: комплект 1</t>
  </si>
  <si>
    <t>Лабораторные  расходные материалы для релизации проекта "Научно-исследовательские лаборатории в сфере солнечной энергетики для развития научно-интеллектуального потенциала". Подробная характеристика согласно технической спецификации</t>
  </si>
  <si>
    <t>до 28 ноября 2014 г.</t>
  </si>
  <si>
    <t>Лабораторные  расходные материалы для обеспечения деятельности Подготовительной школы UCL Foundation: комплект 2</t>
  </si>
  <si>
    <t>30 календарных дней с даты поступления предоплаты</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</si>
  <si>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</si>
  <si>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</si>
  <si>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</si>
  <si>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</si>
  <si>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 xml:space="preserve">Система измерения воздухопроницаемости </t>
  </si>
  <si>
    <t xml:space="preserve">В комплект системы измерения воздухопроницаемости с одним вентилятором на 14000 м3/ч измеряемого расхода воздуха должен входить:
- комплект цифрового макронанометра (цифровой двухканальный дифференциальный манометр, диапазон измерения перепада давлений не меньше ±1150 Па), предел допускаемой абсолютной погрешности не меньше ±(0,15+0,01Pизм) Па, цена единицы младшего разряда не меньше 0,1 Па, питание аккумуляторное и сетевой адаптер не меньше 220В / 50Гц, сумка для хранения и транспортировки, набор соединительных трубок и кабелей);
- комплект вентилятора (вентилятор производительностью от 65 м³/ч до 14000 м³/ч, максимальная потребляемая мощность 2400 Вт, заглушка на вентилятор для измерения базового перепада, набор диафрагм для ограничения расхода воздуха,жёсткий ящик для транспортировки вентилятора);
- комплект дверной панели (раздвижная разборная алюминиевая рама, высота рамы регулируемая от 131 см. до 241 см., ширина рамы регулируемая от 75 см. до 104 см., дополнительная центральная крепёжная рейка, полотно текстильное для установки вентилятора, чехол для транспортировки комплекта двери).
Максимальная производительность системы при ΔP=0 Па не меньше 13 762 м.куб./час, при напр. питания 220В 50Гц, при ΔP=50 Па не меньше 13 592 м.куб./час, при напр. питания 220В 50Гц, при ΔP=300 Па не меньше 6 796 м.куб./час, при напр. питания 220В 50Гц, минимальная производительность при ΔP от 1 до 10 Па не ниже 65 м.куб./час, Мощность вентилятора не меньше 2 л.с.
</t>
  </si>
  <si>
    <t>40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</si>
  <si>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3</t>
  </si>
  <si>
    <t>до 24 декабря 2014 года</t>
  </si>
  <si>
    <t>Спектрофлуориметр</t>
  </si>
  <si>
    <t>75 календарных дней
дней со дня 
вступления 
в силу договора</t>
  </si>
  <si>
    <t>Телескоп</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</si>
  <si>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1"/>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</si>
  <si>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1"/>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</si>
  <si>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r>
      <t>Размеры корпуса: ширина от 150 до 250 мм; высота от 250 до 450 мм; диаметр от 200 до 400 мм; вес насоса от 5 кг до 8 кг; объем от 1.5 м</t>
    </r>
    <r>
      <rPr>
        <vertAlign val="superscript"/>
        <sz val="11"/>
        <color indexed="8"/>
        <rFont val="Times New Roman"/>
        <family val="1"/>
        <charset val="204"/>
      </rPr>
      <t>3</t>
    </r>
    <r>
      <rPr>
        <sz val="11"/>
        <color indexed="8"/>
        <rFont val="Times New Roman"/>
        <family val="1"/>
        <charset val="204"/>
      </rPr>
      <t>/ч до 2.0 м</t>
    </r>
    <r>
      <rPr>
        <vertAlign val="superscript"/>
        <sz val="11"/>
        <color indexed="8"/>
        <rFont val="Times New Roman"/>
        <family val="1"/>
        <charset val="204"/>
      </rPr>
      <t>3</t>
    </r>
    <r>
      <rPr>
        <sz val="11"/>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200 Вт до 250 Вт</t>
    </r>
  </si>
  <si>
    <r>
      <t>Размеры корпуса: ширина от 150 до 300 мм; высота от 250 до 450 мм; диаметр от 300 до 600 мм; вес насоса от 7 кг до 14 кг;  Объем от 2.5 м</t>
    </r>
    <r>
      <rPr>
        <vertAlign val="superscript"/>
        <sz val="11"/>
        <color indexed="8"/>
        <rFont val="Times New Roman"/>
        <family val="1"/>
        <charset val="204"/>
      </rPr>
      <t>3</t>
    </r>
    <r>
      <rPr>
        <sz val="11"/>
        <color indexed="8"/>
        <rFont val="Times New Roman"/>
        <family val="1"/>
        <charset val="204"/>
      </rPr>
      <t>/ч до 3.5 м</t>
    </r>
    <r>
      <rPr>
        <vertAlign val="superscript"/>
        <sz val="11"/>
        <color indexed="8"/>
        <rFont val="Times New Roman"/>
        <family val="1"/>
        <charset val="204"/>
      </rPr>
      <t>3</t>
    </r>
    <r>
      <rPr>
        <sz val="11"/>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350 Вт до 400 Вт</t>
    </r>
  </si>
  <si>
    <r>
      <t>Мини-дайвер – регистратор c диапазоном давления 10м водного столба для измерения уровня и температуры  грунтовых вод, температура от -20 до 80°C.</t>
    </r>
    <r>
      <rPr>
        <sz val="11"/>
        <color indexed="8"/>
        <rFont val="Calibri"/>
        <family val="2"/>
        <charset val="204"/>
      </rPr>
      <t xml:space="preserve"> </t>
    </r>
    <r>
      <rPr>
        <sz val="11"/>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</si>
  <si>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1"/>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1"/>
        <color theme="1"/>
        <rFont val="Times New Roman"/>
        <family val="1"/>
        <charset val="204"/>
      </rPr>
      <t xml:space="preserve">
Подробная характеристика согласно технической спецификации.</t>
    </r>
  </si>
  <si>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  Интерфейсы: не менее 1x RS-232, 1x RS-232 header, 1xVGA, 7xUSB 2.0 (2 на задней панели, 4 через внутренний расширитель и 1x type A)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</si>
  <si>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r>
      <t xml:space="preserve">Комплект включает в себя: батометр гидрологический 5,0 л, груз 1 кг с системой крепления -  </t>
    </r>
    <r>
      <rPr>
        <sz val="11"/>
        <color indexed="8"/>
        <rFont val="Times New Roman"/>
        <family val="1"/>
        <charset val="204"/>
      </rPr>
      <t>3 шт, линь калиброванный (разметка 1 м) - 30 м, чехол для транспортировки и хранения батометра объемом 5 л, глубиномер, устройство для горизонтального погружения.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</si>
  <si>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r>
      <t xml:space="preserve">Комплект включает в себя: батометр </t>
    </r>
    <r>
      <rPr>
        <sz val="11"/>
        <color indexed="8"/>
        <rFont val="Times New Roman"/>
        <family val="1"/>
        <charset val="204"/>
      </rPr>
      <t>Рутнера 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</si>
  <si>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t>Комплект состоит из:
1) спектрофлуориметр: максимальная скорость сканирования спектров 24 000 нм/мин как по возбуждению, так и по эмиссии; cпектральный диапазон: от 190 до 1100 нм с гарантированными фотометрическими характеристиками в диапазоне от 200 до 900 нм. 2) программное обеспечение; 3) дополнительные аксессуары: держатель для кювет 10х10х40 мм; аттенюатор луча, 1.5 ед. оптической плотности; держатель для твердых образцов; набор для монтажа держателя; поляризатор ручной. Подробная характеристика согласно технической спецификации.</t>
  </si>
  <si>
    <t>В комплект входит:
1) телескоп с оптической схемой Шмидт-Кассегрен со следующими характеристиками: апертура не менее 8 дюймов; фокусная длина не менее 80 дюймов; фокусное соотношение не менее 10; максимальное полезное увеличение не менее 480x; минимальное  полезное увеличение не менее 29x. 2) цветная камера для телескопа. 3) набор окуляров и фильтров. 4) окуляр Плёссла с фокусным расстоянием 4 мм. 5)адаптер для цифровой камеры универсальный. 6) автомобильный адаптер. 7) кабель программирующий. 8) кабель конвертер с интерфейса USB на интерфейс RS-232.Подробная характеристика согласно технической спецификации.</t>
  </si>
  <si>
    <t>30 календарных дней
дней со дня 
вступления 
в силу договора</t>
  </si>
  <si>
    <t>Лабораторные  расходные материалы для реализации учебных работ Школы наук и технологий: комплект 35</t>
  </si>
  <si>
    <t>Амплификатор для ПЦР</t>
  </si>
  <si>
    <t xml:space="preserve">Комплект: амплификатор и 2 модуля (на 96 и 384 ячейки): cкорость нагревания:  не менее 6° C/сек (96 ячеек),  не менее 4° C/сек (384 ячейки); температурный диапазон включает  4° C до 99° С; температурная точность ~ ± 0.2° (при 95° C); температурная равномерность ~ ± 0.4° (при 95° C), градиент; диапазон изменения температуры в градиенте включает интервал  30° C до 99° С; максимальный градиент ~ 30° C; объёмная ёмкость включает диапазоны 10-100 µL (96 ячеек), 5-25 µL (384 ячейки); память не менее  10 000 протоколов, поддержка предзагружаемых протоколов; ПЦР проводник; размеры экрана  не менее 7 дюйм (~17.5 см); разрешение экрана не менее (по каждой размерности)  800 x 480; полный сенсорный ("тач-скрин") экран; не менее 2-х USB портов; размеры не более (по каждой размерности соответственно)  30 x 45 x 30 см; вес не более 13 кг
</t>
  </si>
  <si>
    <t>Проточная ячейка для кварцевого резонатора QA- серии A9M</t>
  </si>
  <si>
    <t>Дегазатор для BC X100 Processing unit SPR Биосенсор</t>
  </si>
  <si>
    <t>Дегазатор встраивается в Biacore Х100, является его составной частью и используется для он-лайн удаления пузырьков воздуха в потоке буфера. Дегазация происходит посредством создания вакуума при помощи вакуумного насоса. Имеет один вход и один выход. Двух-канальный дегаззер 480мкл. Состоит из вакуумного насоса, мини камеры для дегазации (емкость 480мкл), двигателя, двух портов для инъекции, центрального процессора и датчика давления.</t>
  </si>
  <si>
    <t>Материалы: корпус-тефлон; уплотнительное кольцо - витон; стопорный винт- нержавеющая сталь.
Размеры проточной ячейки: 28,0мм × 20мм × 22мм. Емкость: максимум 90 мкл. Температура окружающей среды для работы: от 0 до 40° C. Проточная ячейка предназначена для использования с кварцевым резонатором. Характеристики кварцевого резонатора, который вставляется в проточную ячейку: 9 МГц AT-среза кристалла кварцевого резонатора. При подключении проточной ячейки к микровесам QCM922 частота резонатора должна колебаться на уровне 27 МГц (третий по тону).</t>
  </si>
  <si>
    <t>Проектор</t>
  </si>
  <si>
    <t>15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</si>
  <si>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5</t>
  </si>
  <si>
    <t>до 19 декабря 2014 года</t>
  </si>
  <si>
    <t>Лабораторные  расходные материалы для реализации учебных работ  школы UCL Foundation: комплект 8</t>
  </si>
  <si>
    <t>Лабораторные принадлежности для проведения практических занятий  Подготовительной школы,согласно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</si>
  <si>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4</t>
  </si>
  <si>
    <t>не позднее 19 декабря 2014 года</t>
  </si>
  <si>
    <t>Лабораторные  расходные материалы для реализации учебных работ Школы наук и технологий: комплект 39</t>
  </si>
  <si>
    <t>Вытяжной шкаф</t>
  </si>
  <si>
    <t>112 календарных дней со дня вступления в силу договора</t>
  </si>
  <si>
    <t>Многофункциональный измеритель параметров окружающей среды</t>
  </si>
  <si>
    <t xml:space="preserve">Многофункциональный измеритель параметров окружающей среды с функциями:
А) шумомера для измерения уровня звука;
Б) люксметра для измерения освещенности;
В) термометра для измерения температуры воздуха;
Г) гигрометра для измерения относительной влажности;
Д) анемометра для измерения скорости ветра и воздушного потока.
Режимы измерений: автоматический и ручной выбор предела измерений, с  фиксацией последних показаний (HOLD) , измерения максимального (MAX), минимального (MIN), среднего (AVG) и разностного (DIF=MAX-MIN) значений.
Технические и метрологические характеристики:
Температура: -10 ℃ ~ 60 ℃ ± 1,5 ℃ (14 ℉ ~ 140 ℉ ± 2,7 ℉)
Влажность: 0% ~ 100% относительной влажности ± 3% относительной влажности (25 ℃)
Освещенность: 0 ~ 2000Lux ± 5% (× 1), 2000 ~ 20000Lux ± 5% (× 10), 20000 ~ 50000Lux ± 5% (× 100)
Скорость ветра: 0,5 ~ 20 м / с (1,8 ~ 72 км / ч, 1,6 ~ 65,7 м / с, 0,9 ~ 38.9knots) ± 3%
Поток воздуха: 0 ~ 999900 CMM (0 ~ 999900 CFM) ±3%
Уровень шума: 30 ~ 130 дБ (А) ± 1,5 дБ 35 ~ 130 дБ (С) ± 1,5 дБ
Размеры: не более 280 х 89 х 50 мм
Вес: не более 430 г (включая батарею)                                                                   </t>
  </si>
  <si>
    <t>Данный проектор может быть установлен на расстоянии не менее 72 см от экрана и создавать изображение не менее 165 см (65 дюймов) по диагонали. Данный проектор может быть использован для образования, офиса.
Технология: LCD: 3x0.55” P-Si TFT. 
Короткофокусный объектив (отношение проекции 0.55-0.74:1)
Яркость не менее 2500 ANSI Im
Контрастность: 3 000:1
Разрешение: XGA (1024x768)
Ресурс лампы: не менее 6000 часов 
Встроенный динамик не менее 16 Вт
Размер изображения по диагонали: от 37 до 108 дюймов
Расстояние до экрана: от 0.54 до 1.22 м
Вес: не менее 3,8 кг
Подробное описание согласно технической спецификации</t>
  </si>
  <si>
    <t>Тонкая структура, одноэлектронный и двухэлектронный спектры</t>
  </si>
  <si>
    <t>Комплект состоит из: спектрометра/гониометра с верньером, состоящего из коллиматорной трубки, окулярной трубки, столика для призм, вращающегося диска, проградуированного от 0° до 360°; натриевой спектральной лампы; ртутной спектральной лампы; кадмиевой спектральной лампы; цинковой спектральной лампы; источника питания для спектральных ламп с напряжением поддержания разряда от 10 до 60 В переменного тока не менее 1 А; лампового патрона для спектральных ламп, изготовленного из металлического корпуса с диаметром выходного отверстия не менее чем 21.5 мм.</t>
  </si>
  <si>
    <t>Оборудование для эксперимента Франка-Герца</t>
  </si>
  <si>
    <t xml:space="preserve">Комплект состоит из: блока управления Франка-Герца с не менее чем трехзначным дисплеем, поворотным переключателем для подстройки температуры и напряжения, разъемом для подключения трубки, разъемом для подключения термопары, разъемом для подключения блока управления к ПК посредством RS-232 интерфейса; ртутной трубки Франка-Герца в корпусе; соединительного шнура для ртутной трубки; неоновой трубки Франка-Герца в корпусе; соединительного шнура для неоновой трубки; информационного кабеля с интерфейсом RS-232 типа вилка-розетка; конвертера с интерфейса RS-232 на интерфейс USB; программного обеспечения для эксперимента Франка-Герца. </t>
  </si>
  <si>
    <t>Оборудование для изучения поверхности графита с помощью сканирующего туннельного микроскопа</t>
  </si>
  <si>
    <t>Дифракция электронов</t>
  </si>
  <si>
    <t>Комплект состоит из: электронно-дифракционной трубки с креплением; высоковольтного источника питания с выходным напряжением от 0 до 10 кВ постоянного тока; источника питания с не менее чем пятью выходными напряжениями от 0 до 12 В, от 0 до 50 В, от 0 до 300 В, 300 В, 6.3 В; резистора сопротивлением не менее 1 МОм; не менее 10-ти адаптеров для безопасного подключения трубки; соединительного шнура не менее 30 кВ; штангенциркуля с нониусом; набора соединительных шнуров для подключения компонентов набора.</t>
  </si>
  <si>
    <t>Электронный спиновый резонанс</t>
  </si>
  <si>
    <t>Комплект состоит из: источника питания электронного спинового резонанса (ЭСР), содержащего выключатель с сигнальной лампочкой, ручки для регулировки амплитуды, нуля, фазы, выход для подключения резонатора; ЭСР резонатор с катушками возбуждения радиусом не менее 5,4 см и количеством витков не менее 250; источника питания универсального с выходным напряжением постоянного тока от 0.05 до 18 В, и выходным напряжением переменного тока от 2 до 15 В; тесламетра цифрового  с не менее чем тремя диапазонами измерения – от 0 до 20 мТ, от 0 до 200 мТ, от 0 до 2000 мТ и датчика Холла тангенциального со встроенным соединительным кабелем и диодной вилкой для подключения к тесламетру; осциллоскопа с частотой не менее 30 МГц; коаксиального радиочастотного кабеля с защитным покрытием и длиной не менее 750 мм в количестве не менее 4 штук; переходника с разъема BNC на 4 мм парный штекер; набора соединительных шнуров.</t>
  </si>
  <si>
    <t>Серия Бальмера. Определение постоянной Ридберга</t>
  </si>
  <si>
    <t>Комплект состоит из: источника питания высоковольтного с выходным напряжением от 0 до 10 кВ постоянного тока; спектральной трубки водородной; спектральной трубки ртутной; одной пары металлических держателей для спектральных трубок; металлической трубки-кожуха для спектральных трубок; не менее чем 2 соединительных шнура не менее 30 кВ; держателя для объектов; дифракционной решетки с не менее чем 600 линий/мм; не менее двух штырей с изоляцией, представляющих собой керамический рифленый изолятор на стержне; треножника - штатива для стержня; цилиндрической опоры; стального штативного стержня; прямоугольного зажима с зажимным болтом в количестве не менее трех штук; трубки-стойки с зажимом; шкалы демонстрационной длиной не менее 1000 мм; не менее одной пары курсоров для демонстрационной шкалы; рулетка длиной не менее 2 м.</t>
  </si>
  <si>
    <t>г. Астана, пр. Кабанбай батыра, 53</t>
  </si>
  <si>
    <t>Настольная система визуализации клеток</t>
  </si>
  <si>
    <r>
      <t>Газоанализатор с сенсором для кислорода О</t>
    </r>
    <r>
      <rPr>
        <vertAlign val="subscript"/>
        <sz val="11"/>
        <color indexed="8"/>
        <rFont val="Times New Roman"/>
        <family val="1"/>
        <charset val="204"/>
      </rPr>
      <t>2</t>
    </r>
    <r>
      <rPr>
        <sz val="11"/>
        <color indexed="8"/>
        <rFont val="Times New Roman"/>
        <family val="1"/>
        <charset val="204"/>
      </rPr>
      <t xml:space="preserve">
Размеры не более (Ш x В x Т) 64 x 84 x 20 мм (батарейный отсек: не более 25 мм) 
Вес не более 106 г
Условия окружающей среды: 
Температура -30 ... 50 °C
Давление 700 - 1300 гПа
Относительная влажность 10 - 90 %
Класс защиты IP 65
Срок службы батареи (типичн. при 25 °C, 24 часа в день, сигнал тревоги 1 мин. в день) O</t>
    </r>
    <r>
      <rPr>
        <vertAlign val="subscript"/>
        <sz val="11"/>
        <color indexed="8"/>
        <rFont val="Times New Roman"/>
        <family val="1"/>
        <charset val="204"/>
      </rPr>
      <t>2</t>
    </r>
    <r>
      <rPr>
        <sz val="11"/>
        <color indexed="8"/>
        <rFont val="Times New Roman"/>
        <family val="1"/>
        <charset val="204"/>
      </rPr>
      <t xml:space="preserve"> &gt; 3600 часов
Акустический сигнал тревоги 2-тоновый сигнал, типичн. громкость &gt; 90 дБ (A) на расстоянии 30 см
Диапазон измерения 0 – 25 об. %
Порог тревоги А1 19 об.%
Порог тревоги А2 
Время отклика - 10 с
Дисплей для непрерывной индикации концентрации газа с функциями уведомления и предупреждения.
</t>
    </r>
  </si>
  <si>
    <t>Размеры  не менее: 15.9” (Ш) × 21.1” (В) × 13.9” (Д) 
40.4 cm (W) × 53.6 cm (H) × 35.3 cm (D). Вес: 26 фунтов (11.8 кг)
Эксплуатационная мощность не менее: 100–240 Вольт переменного тока. Частота не менее: 50–60 Гц. Электрический вход не менее: 5 Вольт постоянного тока, 4.15 A.Температура (допустимая в помещении)  не выше: 4–32°C. Влажность (допустимая в помещении)  не менее: &lt;90% (non-condensing. Порты/выходы: 4 USB.
Оптические характеристики:
Объектив  не менее: 20X флюоритовый; Цифровая аппертура (NA)  не менее: 0.45; Рабочее расстояние (WD) не менее: 5.9 мм (определяется как расстояние между верхней точкой объектива и дном 1.2-мм слайда). Увеличение не менее: 460X (оптическое –1840X (с цифровым зумом).Разрешение экрана не менее: 1366 × 768 пикселей. Разрешение изображения не менее: 1296 × 964 pixels. Методы контрастирования: флуоресценция и проходящий свет (фазовый контраст). Каналы не менее: 4 канала (фазовый контраст, синий флуоресцентный, зеленый флуоресцентный, красный флуоресцентный).
Источник света не менее: светодиод (50,000 часов свечения), изменяемая интенсивность. Возбуждение не менее: синий канал: 390/40 нм; Зеленый канал: 482/18 нм; красный канал: 586/15 нм. Эмиссия не менее: синий канал: 446/33 нм; зеленый канал: 532/59 нм; красный канал: 646/68 нм
Расстояние до конденсора не менее: 60 мм. 
Предметный столик: Диапазон движения  не менее, 4 мм по оси  X и Y 
Камера: 1.3MP 1/3” ICX445 EXview HAD CCD
Аппаратное/Программное обеспечение
Предметный столик: Механический "скользящий" столик; диапазон движения, 10 мм по оси X и Y 
ЖК монитор не менее: 15-дюймовый цветной; разрешение дисплея 1366 x 768 пикселей; Разрешение изображения 1296 x 964 пикселей; регулируемый угол наклона
ПО: программное обеспечение для настольной системы  визуализации клеток
Захваченные изображения не менее: 16-бит монохромные TIFF, PNG, BMP и JPG; 1296 × 964 пикселей
 USB диск в комплекте не менее: 2 ГБ</t>
  </si>
  <si>
    <t>Оборудование для изучения поверхности графита с помощью сканирующего туннельного микроскопа должно состоять из:
сканирующего туннельного микроскопа, состоящего из блока управления со встроенной сканирующей головкой, размещенных на виброизоляционной подставке (максимальный диапазон сканирования в плоскости XY не менее 500 нм x 500 нм, максимальный диапазон сканирования в плоскости Z не менее 200 нм, разрешение в плоскости XY должно быть не более 8 пикометров, разрешение в плоскости Z должно быть не более 4 пикометров, размеры не более (Д х Ш х Г) 21 см x 21 см x 10 см); увеличительного защитного стекла с не менее чем десятикратным увеличением; шнура питания; кабеля USB; программного обеспечения для ПК; ящика со следующими инструментами: кусачки, плоскогубцы, пинцет с заостренным кончиком, пинцет с закругленным кончиком, платино-иридиевый провод диаметром не менее 0.25 мм и длиной не менее 30 см, держатель образца, образец графита, образец золота; двумерной модели графита; кристаллической решетки графита.</t>
  </si>
  <si>
    <t>Проточная ячейка</t>
  </si>
  <si>
    <t xml:space="preserve">Проточная ячейка объемом  4.5 мкл изготовлена из метакрилата. Ячейка включает регуляторы потока жидкости с двумя гайками, двумя захватами, тефлоновую трубку длиной 80 см и диаметром 1.6 мм.  Каталожный номер производителя DropSens FLWCL-IDE </t>
  </si>
  <si>
    <t>до 31 декабря 2014 года</t>
  </si>
  <si>
    <t>Лабораторные  расходные материалы для реализации учебных работ Школы наук и технологий: комплект 41</t>
  </si>
  <si>
    <t>со дня вступления Договора в силу и по 31 декабря 2014 года включительно</t>
  </si>
  <si>
    <t>Доступ к отчету "Global Medical Biosensors Market 2014-2018"</t>
  </si>
  <si>
    <t xml:space="preserve">Отчет охватывает нынешний сценарий и перспективы роста на мировом рынке медицинских биосенсоров на период 2014-2018. Для расчета размера рынка, в отчете рассматриваются доходы, получаемые от продажи различных медицинских биосенсоров, основанных на их применении.
</t>
  </si>
  <si>
    <t>Доступ к отчету "Stem Cell Research Products - Opportunities, Tools, and Technologies"</t>
  </si>
  <si>
    <t xml:space="preserve">Рыночная информация, содержащаяся в данном отчете, была составлена с использованием широкого спектра источников, в том числе грантовой базы данных стволовых клеток, патентной базы данных стволовых клеток, публикационная база данных стволовых клеток, международные опросы и прочее.
</t>
  </si>
  <si>
    <t>Доступ к отчету "Анализ рынка альтернативной энергетики в России"</t>
  </si>
  <si>
    <t xml:space="preserve">Готовый анализ рынка альтернативной энергетики в России. Исследование содержит сведения об объеме рынка, темпах роста, тенденциях и перспектив
</t>
  </si>
  <si>
    <t>Доступ к отчету "Анализ рынка эндопротезов суставов и приспособлений для остеосинтеза в России"</t>
  </si>
  <si>
    <t xml:space="preserve">Готовый анализ рынка эндопротезов суставов и приспособлений для остеосинтеза в России. Исследование содержит сведения об объеме рынка, темпах роста, тенденциях и перспективах развития и других ключевых показателях.
</t>
  </si>
  <si>
    <t>Подписка на онлайн программу управления проектами Smartsheet</t>
  </si>
  <si>
    <t xml:space="preserve">Подписка сроком на 1 (один) год на использование программы управления проектами Smartsheet включает в себя техническую поддержку на период подписки, 45 гигабайт на облачном хранилище данных. Доступ к программе через мобильное приложение.
</t>
  </si>
  <si>
    <t>Лабораторные  расходные материалы для реализации учебных работ Лабораторного центра Подготовительной школы UCL Foundation: комплект 9</t>
  </si>
  <si>
    <t>Лабораторные  расходные материалы для реализации учебных работ Лабораторного центра Подготовительной школы UCL Foundation. Подробная характеристика согласно технической спецификации</t>
  </si>
  <si>
    <t>25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</si>
  <si>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6</t>
  </si>
  <si>
    <t>до 29 декабря 2014 года</t>
  </si>
  <si>
    <t>Лабораторные расходные материалы для реализации опытно-конструкторских работ проектов Офиса коммерциализации комплект 7</t>
  </si>
  <si>
    <t>Лабораторные  расходные материалы для реализации учебных работ Школы наук и технологий: комплект 36</t>
  </si>
  <si>
    <t>Лабораторные расходные материалы для реализации проекта "Солнечный водоподъемник для отдаленных территорий Казахстана".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</si>
  <si>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7</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</si>
  <si>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8</t>
  </si>
  <si>
    <t>не позднее 24 декабря 2014 года</t>
  </si>
  <si>
    <t>не позднее 26 декабря 2014 года</t>
  </si>
  <si>
    <t>Лабораторные  расходные материалы для реализации учебных работ Школы наук и технологий: комплект 42</t>
  </si>
  <si>
    <t xml:space="preserve">Габариты вытяжного шкафа (Д х Г х В, мм) не менее 2100 х 900 х 2200. 
Материал шкафа - нержавеющая сталь, маркой не хуже AISI201
2 вытяжные шахты в вентиляционной системе, по 3 вытяжные щели в каждой: - 2 в тумбе, под столешницей (в шкафах хранения химикатов), 4 в рабочей камере.
Забор воздуха в рабочей камере регулируется шибером-задвижкой, расположенной на задней стенке.  
Экраны - из армированного стекла. Фиксируемый фасадный экран, боковые экраны - не фиксируются. 
3 электрические розетки – встроены на передней панели.
Подвод воды к вытяжному шкафу (2 крана с каждой стороны).
Сливные керамические раковины справа и слева в рабочей камере под кранами с водой (2 шт.). Габариты чаши – не более 250х95х112 мм. Подводы газов и вакуума - на задней стенке шкафа, справа и слева: с каждой стороны по патрубку и вентили регулировки подачи.
Подвод коммуникаций – на задней стенке шкафа, справа и слева – вода, воздух, вакуум и азот. Штуцеры диаметром 6 мм. Вентили крепятся к подводным трубам и шлангам с диаметром = 15 мм.
Система местных (постовых) регуляторов давления второй ступени, с подачей давления 0,5 – 16 атм (для регулировки подачи чистого азота).
Управление освещением через попарное (с двух сторон) включение ламп (3 пары ламп). </t>
  </si>
  <si>
    <t>Лицензионное программное обеспечение Comsol Multiphysics, модуль акустики</t>
  </si>
  <si>
    <t xml:space="preserve">Модуль акустики предназначен специально для расчёта с позиций классической акустики устройств, производящих, измеряющих и использующих акустические волны. Предназначен для решения задач акустики, аэроакустики, гидроакустики, строительной акустики, распространение акустических волн в пространстве. Используется при исследовании вибрации и распространение акустических волн в упругих и вязко-эластичных материалов. Позволяет моделировать распространение давления акустических волн в воздухе, воде и других средах.   </t>
  </si>
  <si>
    <t>до 31 марта 2015 года включительно</t>
  </si>
  <si>
    <t>(с дополнениями и изменениями от 30.12.2014 г.)</t>
  </si>
</sst>
</file>

<file path=xl/styles.xml><?xml version="1.0" encoding="utf-8"?>
<styleSheet xmlns="http://schemas.openxmlformats.org/spreadsheetml/2006/main">
  <numFmts count="5">
    <numFmt numFmtId="43" formatCode="_-* #,##0.00_р_._-;\-* #,##0.00_р_._-;_-* &quot;-&quot;??_р_._-;_-@_-"/>
    <numFmt numFmtId="164" formatCode="_(* #,##0.00_);_(* \(#,##0.00\);_(* &quot;-&quot;??_);_(@_)"/>
    <numFmt numFmtId="165" formatCode="0.0"/>
    <numFmt numFmtId="166" formatCode="#,##0.0"/>
    <numFmt numFmtId="167" formatCode="_-* #,##0.0_р_._-;\-* #,##0.0_р_._-;_-* &quot;-&quot;??_р_._-;_-@_-"/>
  </numFmts>
  <fonts count="33">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1"/>
      <color indexed="10"/>
      <name val="Times New Roman"/>
      <family val="1"/>
      <charset val="204"/>
    </font>
    <font>
      <u/>
      <sz val="11"/>
      <color theme="10"/>
      <name val="Calibri"/>
      <family val="2"/>
      <scheme val="minor"/>
    </font>
    <font>
      <sz val="11"/>
      <color rgb="FF006100"/>
      <name val="Calibri"/>
      <family val="2"/>
      <scheme val="minor"/>
    </font>
    <font>
      <sz val="11"/>
      <color indexed="8"/>
      <name val="Calibri"/>
      <family val="2"/>
    </font>
    <font>
      <sz val="11"/>
      <color indexed="63"/>
      <name val="Calibri"/>
      <family val="2"/>
    </font>
    <font>
      <sz val="11"/>
      <color rgb="FF000000"/>
      <name val="Times New Roman"/>
      <family val="1"/>
    </font>
    <font>
      <sz val="11"/>
      <name val="Times New Roman"/>
      <family val="1"/>
    </font>
    <font>
      <vertAlign val="superscript"/>
      <sz val="11"/>
      <color indexed="8"/>
      <name val="Times New Roman"/>
      <family val="1"/>
      <charset val="204"/>
    </font>
    <font>
      <sz val="11"/>
      <color indexed="8"/>
      <name val="Times New Roman"/>
      <family val="1"/>
    </font>
    <font>
      <b/>
      <sz val="11"/>
      <color rgb="FF000000"/>
      <name val="Times New Roman"/>
      <family val="1"/>
      <charset val="204"/>
    </font>
    <font>
      <sz val="12"/>
      <color theme="1"/>
      <name val="Times New Roman"/>
      <family val="1"/>
      <charset val="204"/>
    </font>
    <font>
      <vertAlign val="subscript"/>
      <sz val="11"/>
      <color indexed="8"/>
      <name val="Times New Roman"/>
      <family val="1"/>
      <charset val="204"/>
    </font>
    <font>
      <sz val="12"/>
      <name val="Times New Roman"/>
      <family val="1"/>
      <charset val="204"/>
    </font>
    <fon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3">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0" fontId="1" fillId="0" borderId="0"/>
    <xf numFmtId="0" fontId="10" fillId="0" borderId="0"/>
    <xf numFmtId="43" fontId="5" fillId="0" borderId="0" applyFont="0" applyFill="0" applyBorder="0" applyAlignment="0" applyProtection="0"/>
    <xf numFmtId="0" fontId="20" fillId="0" borderId="0" applyNumberFormat="0" applyFill="0" applyBorder="0" applyAlignment="0" applyProtection="0"/>
    <xf numFmtId="0" fontId="10" fillId="0" borderId="0"/>
    <xf numFmtId="0" fontId="21" fillId="6" borderId="0" applyNumberFormat="0" applyBorder="0" applyAlignment="0" applyProtection="0"/>
    <xf numFmtId="0" fontId="22" fillId="0" borderId="0"/>
    <xf numFmtId="0" fontId="23" fillId="0" borderId="0"/>
    <xf numFmtId="164" fontId="1" fillId="0" borderId="0" applyFont="0" applyFill="0" applyBorder="0" applyAlignment="0" applyProtection="0"/>
    <xf numFmtId="0" fontId="10" fillId="0" borderId="0"/>
  </cellStyleXfs>
  <cellXfs count="27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3" fillId="4" borderId="2" xfId="2" applyNumberFormat="1" applyFont="1" applyFill="1" applyBorder="1" applyAlignment="1">
      <alignment horizontal="center" vertical="center" wrapText="1"/>
    </xf>
    <xf numFmtId="3" fontId="2" fillId="3" borderId="2" xfId="2" applyNumberFormat="1" applyFont="1" applyFill="1" applyBorder="1" applyAlignment="1">
      <alignment horizontal="center" vertical="center" wrapText="1"/>
    </xf>
    <xf numFmtId="3" fontId="2" fillId="4"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0" fillId="0" borderId="0" xfId="0" applyNumberFormat="1" applyAlignment="1">
      <alignment wrapText="1"/>
    </xf>
    <xf numFmtId="0" fontId="15" fillId="2" borderId="1" xfId="13"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14" fillId="2" borderId="0" xfId="0" applyNumberFormat="1" applyFont="1" applyFill="1" applyAlignment="1">
      <alignment vertical="center" wrapText="1"/>
    </xf>
    <xf numFmtId="3" fontId="14"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2" fillId="2" borderId="0" xfId="0" applyFont="1" applyFill="1"/>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4" fontId="17" fillId="2" borderId="3" xfId="0" applyNumberFormat="1" applyFont="1" applyFill="1" applyBorder="1" applyAlignment="1">
      <alignment horizontal="center" vertical="center"/>
    </xf>
    <xf numFmtId="4" fontId="25"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 fontId="1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4" fontId="6" fillId="0" borderId="1" xfId="19"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166" fontId="2" fillId="0" borderId="1" xfId="0" applyNumberFormat="1" applyFont="1" applyFill="1" applyBorder="1" applyAlignment="1">
      <alignment horizontal="center" vertical="center"/>
    </xf>
    <xf numFmtId="4" fontId="4" fillId="0"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0" fillId="2" borderId="7" xfId="0" applyFont="1" applyFill="1" applyBorder="1" applyAlignment="1">
      <alignment vertical="center"/>
    </xf>
    <xf numFmtId="0" fontId="0" fillId="2" borderId="6" xfId="0" applyFont="1" applyFill="1" applyBorder="1" applyAlignment="1">
      <alignment vertical="center"/>
    </xf>
    <xf numFmtId="0" fontId="2" fillId="2" borderId="2"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19"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left" vertical="center" wrapText="1"/>
    </xf>
    <xf numFmtId="0" fontId="2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3" fontId="2" fillId="0" borderId="12" xfId="2"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3" fontId="2" fillId="0" borderId="13" xfId="0" applyNumberFormat="1" applyFont="1" applyFill="1" applyBorder="1" applyAlignment="1">
      <alignment horizontal="left" vertical="center" wrapText="1"/>
    </xf>
    <xf numFmtId="0" fontId="2" fillId="0" borderId="13" xfId="0" applyFont="1" applyFill="1" applyBorder="1" applyAlignment="1">
      <alignment horizontal="center" vertical="center"/>
    </xf>
    <xf numFmtId="3" fontId="2" fillId="0" borderId="13"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2" fillId="2" borderId="11" xfId="2"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0" borderId="1" xfId="14" applyFont="1" applyFill="1" applyBorder="1" applyAlignment="1">
      <alignment horizontal="center" vertical="center" wrapText="1"/>
    </xf>
    <xf numFmtId="43" fontId="2" fillId="0" borderId="1" xfId="1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3" borderId="0" xfId="0" applyFont="1" applyFill="1"/>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3" fontId="2" fillId="2" borderId="0" xfId="10" applyFont="1" applyFill="1"/>
    <xf numFmtId="3" fontId="3" fillId="3"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2" fillId="4" borderId="1" xfId="0" applyFont="1" applyFill="1" applyBorder="1"/>
    <xf numFmtId="0" fontId="2"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1" xfId="0" applyNumberFormat="1" applyFont="1" applyFill="1" applyBorder="1" applyAlignment="1">
      <alignment horizontal="left" vertical="center"/>
    </xf>
    <xf numFmtId="0" fontId="2" fillId="3" borderId="1" xfId="0" applyFont="1" applyFill="1" applyBorder="1" applyAlignment="1">
      <alignment vertical="center"/>
    </xf>
    <xf numFmtId="0" fontId="2" fillId="2" borderId="1" xfId="0" applyFont="1" applyFill="1" applyBorder="1" applyAlignment="1">
      <alignment vertical="center"/>
    </xf>
    <xf numFmtId="4" fontId="3" fillId="2" borderId="1" xfId="0" applyNumberFormat="1" applyFont="1" applyFill="1" applyBorder="1" applyAlignment="1">
      <alignment horizontal="center" vertical="center"/>
    </xf>
    <xf numFmtId="0" fontId="2" fillId="2" borderId="0" xfId="0" applyFont="1" applyFill="1" applyAlignment="1">
      <alignment vertical="center"/>
    </xf>
    <xf numFmtId="0" fontId="17" fillId="0" borderId="1" xfId="0" applyFont="1" applyFill="1" applyBorder="1" applyAlignment="1">
      <alignment horizontal="left" vertical="center" wrapText="1"/>
    </xf>
    <xf numFmtId="3" fontId="6" fillId="0" borderId="1" xfId="1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6" fillId="0" borderId="1" xfId="10" applyFont="1" applyFill="1" applyBorder="1" applyAlignment="1">
      <alignment horizontal="center" vertical="center" wrapText="1"/>
    </xf>
    <xf numFmtId="3" fontId="2" fillId="3" borderId="11" xfId="2"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3" fontId="3" fillId="0" borderId="9" xfId="1" applyNumberFormat="1" applyFont="1" applyFill="1" applyBorder="1" applyAlignment="1">
      <alignment vertical="center" wrapText="1"/>
    </xf>
    <xf numFmtId="3" fontId="2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3" fontId="6" fillId="0" borderId="3" xfId="10" applyFont="1" applyFill="1" applyBorder="1" applyAlignment="1">
      <alignment horizontal="center" vertical="center" wrapText="1"/>
    </xf>
    <xf numFmtId="43" fontId="2" fillId="0" borderId="6" xfId="10" applyFont="1" applyFill="1" applyBorder="1" applyAlignment="1">
      <alignment horizontal="center" vertical="center"/>
    </xf>
    <xf numFmtId="3" fontId="3" fillId="0" borderId="1" xfId="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3" fontId="2" fillId="0" borderId="1" xfId="15" applyNumberFormat="1" applyFont="1" applyFill="1" applyBorder="1" applyAlignment="1">
      <alignment horizontal="center" vertical="center"/>
    </xf>
    <xf numFmtId="167" fontId="2" fillId="0" borderId="1" xfId="15" applyNumberFormat="1" applyFont="1" applyFill="1" applyBorder="1" applyAlignment="1">
      <alignment horizontal="center" vertical="center"/>
    </xf>
    <xf numFmtId="0" fontId="32" fillId="0" borderId="1" xfId="19" applyFont="1" applyFill="1" applyBorder="1" applyAlignment="1">
      <alignment horizontal="left" vertical="center" wrapText="1"/>
    </xf>
    <xf numFmtId="0" fontId="4"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1" fillId="0" borderId="1" xfId="22"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43" fontId="2" fillId="2" borderId="3" xfId="10" applyFont="1" applyFill="1" applyBorder="1" applyAlignment="1">
      <alignment horizontal="center" vertical="center"/>
    </xf>
    <xf numFmtId="0" fontId="28"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2" fillId="2" borderId="8" xfId="0" applyFont="1" applyFill="1" applyBorder="1" applyAlignment="1">
      <alignment horizontal="left"/>
    </xf>
    <xf numFmtId="0" fontId="3" fillId="3"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28" fillId="3" borderId="5"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xf>
    <xf numFmtId="3" fontId="9"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3" fillId="4" borderId="5" xfId="2" applyNumberFormat="1" applyFont="1" applyFill="1" applyBorder="1" applyAlignment="1">
      <alignment horizontal="center" vertical="center" wrapText="1"/>
    </xf>
    <xf numFmtId="3" fontId="3" fillId="4" borderId="7" xfId="2" applyNumberFormat="1" applyFont="1" applyFill="1" applyBorder="1" applyAlignment="1">
      <alignment horizontal="center" vertical="center" wrapText="1"/>
    </xf>
    <xf numFmtId="3" fontId="3"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9" fillId="0" borderId="9" xfId="0" applyFont="1" applyFill="1" applyBorder="1" applyAlignment="1">
      <alignment horizontal="center"/>
    </xf>
    <xf numFmtId="3" fontId="3" fillId="7" borderId="5" xfId="2" applyNumberFormat="1" applyFont="1" applyFill="1" applyBorder="1" applyAlignment="1">
      <alignment horizontal="center" vertical="center" wrapText="1"/>
    </xf>
    <xf numFmtId="3" fontId="3" fillId="7" borderId="7" xfId="2" applyNumberFormat="1" applyFont="1" applyFill="1" applyBorder="1" applyAlignment="1">
      <alignment horizontal="center" vertical="center" wrapText="1"/>
    </xf>
    <xf numFmtId="3" fontId="3" fillId="7" borderId="6" xfId="2"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23">
    <cellStyle name="Normal 2" xfId="11"/>
    <cellStyle name="Normal 3" xfId="19"/>
    <cellStyle name="Normal 4 2" xfId="14"/>
    <cellStyle name="Normal 4 2 2 3" xfId="20"/>
    <cellStyle name="Normal 4 2 3" xfId="22"/>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71"/>
  <sheetViews>
    <sheetView tabSelected="1" view="pageBreakPreview" zoomScale="70" zoomScaleNormal="90" zoomScaleSheetLayoutView="70" workbookViewId="0">
      <selection activeCell="H325" sqref="H189:H325"/>
    </sheetView>
  </sheetViews>
  <sheetFormatPr defaultRowHeight="15"/>
  <cols>
    <col min="1" max="1" width="6.42578125" style="104" customWidth="1"/>
    <col min="2" max="2" width="26.85546875" style="11" customWidth="1"/>
    <col min="3" max="3" width="15" style="104" customWidth="1"/>
    <col min="4" max="4" width="125.7109375" style="10" customWidth="1"/>
    <col min="5" max="5" width="14.42578125" style="104" customWidth="1"/>
    <col min="6" max="6" width="10.42578125" style="104" customWidth="1"/>
    <col min="7" max="7" width="18.28515625" style="7" bestFit="1" customWidth="1"/>
    <col min="8" max="8" width="25.5703125" style="7" customWidth="1"/>
    <col min="9" max="9" width="22.42578125" style="7" customWidth="1"/>
    <col min="10" max="10" width="25.140625" style="11" customWidth="1"/>
    <col min="11" max="11" width="16.5703125" style="11" customWidth="1"/>
    <col min="12" max="12" width="20.140625" style="11" customWidth="1"/>
    <col min="13" max="13" width="19.42578125" style="104" bestFit="1" customWidth="1"/>
    <col min="14" max="16384" width="9.140625" style="104"/>
  </cols>
  <sheetData>
    <row r="2" spans="1:12">
      <c r="A2" s="1" t="s">
        <v>0</v>
      </c>
      <c r="B2" s="1"/>
      <c r="C2" s="1"/>
      <c r="D2" s="1"/>
      <c r="E2" s="1"/>
      <c r="F2" s="1"/>
      <c r="G2" s="1"/>
      <c r="H2" s="1"/>
      <c r="I2" s="1"/>
      <c r="J2" s="256"/>
      <c r="K2" s="256"/>
      <c r="L2" s="256"/>
    </row>
    <row r="3" spans="1:12">
      <c r="A3" s="1"/>
      <c r="B3" s="1"/>
      <c r="C3" s="1"/>
      <c r="D3" s="1"/>
      <c r="E3" s="1"/>
      <c r="F3" s="1"/>
      <c r="G3" s="1"/>
      <c r="H3" s="1"/>
      <c r="I3" s="1"/>
      <c r="J3" s="256"/>
      <c r="K3" s="256"/>
      <c r="L3" s="256"/>
    </row>
    <row r="4" spans="1:12">
      <c r="A4" s="1"/>
      <c r="B4" s="1"/>
      <c r="C4" s="1"/>
      <c r="D4" s="1"/>
      <c r="E4" s="1"/>
      <c r="F4" s="1"/>
      <c r="G4" s="1"/>
      <c r="H4" s="1"/>
      <c r="I4" s="1"/>
      <c r="J4" s="256"/>
      <c r="K4" s="256"/>
      <c r="L4" s="256"/>
    </row>
    <row r="5" spans="1:12">
      <c r="A5" s="1"/>
      <c r="B5" s="1"/>
      <c r="C5" s="1"/>
      <c r="D5" s="1"/>
      <c r="E5" s="1"/>
      <c r="F5" s="1"/>
      <c r="G5" s="1"/>
      <c r="H5" s="1"/>
      <c r="I5" s="1"/>
      <c r="J5" s="160"/>
      <c r="K5" s="160"/>
      <c r="L5" s="160"/>
    </row>
    <row r="6" spans="1:12">
      <c r="A6" s="1"/>
      <c r="B6" s="1"/>
      <c r="C6" s="265" t="s">
        <v>57</v>
      </c>
      <c r="D6" s="265"/>
      <c r="E6" s="265"/>
      <c r="F6" s="265"/>
      <c r="G6" s="265"/>
      <c r="H6" s="265"/>
      <c r="I6" s="265"/>
      <c r="J6" s="160"/>
      <c r="K6" s="160"/>
      <c r="L6" s="160"/>
    </row>
    <row r="7" spans="1:12" ht="15" customHeight="1">
      <c r="A7" s="1"/>
      <c r="B7" s="1"/>
      <c r="D7" s="265" t="s">
        <v>58</v>
      </c>
      <c r="E7" s="265"/>
      <c r="F7" s="265"/>
      <c r="G7" s="265"/>
      <c r="H7" s="265"/>
      <c r="I7" s="265"/>
      <c r="J7" s="1"/>
      <c r="K7" s="1"/>
      <c r="L7" s="8"/>
    </row>
    <row r="8" spans="1:12" s="71" customFormat="1" ht="15" customHeight="1">
      <c r="A8" s="220"/>
      <c r="B8" s="220"/>
      <c r="C8" s="220"/>
      <c r="D8" s="266" t="s">
        <v>780</v>
      </c>
      <c r="E8" s="266"/>
      <c r="F8" s="266"/>
      <c r="G8" s="266"/>
      <c r="H8" s="266"/>
      <c r="I8" s="266"/>
      <c r="J8" s="220"/>
      <c r="K8" s="220"/>
      <c r="L8" s="220"/>
    </row>
    <row r="9" spans="1:12" ht="71.25">
      <c r="A9" s="2" t="s">
        <v>1</v>
      </c>
      <c r="B9" s="2" t="s">
        <v>19</v>
      </c>
      <c r="C9" s="2" t="s">
        <v>2</v>
      </c>
      <c r="D9" s="2" t="s">
        <v>20</v>
      </c>
      <c r="E9" s="2" t="s">
        <v>3</v>
      </c>
      <c r="F9" s="2" t="s">
        <v>4</v>
      </c>
      <c r="G9" s="2" t="s">
        <v>5</v>
      </c>
      <c r="H9" s="2" t="s">
        <v>8</v>
      </c>
      <c r="I9" s="2" t="s">
        <v>9</v>
      </c>
      <c r="J9" s="2" t="s">
        <v>6</v>
      </c>
      <c r="K9" s="3" t="s">
        <v>18</v>
      </c>
      <c r="L9" s="2" t="s">
        <v>7</v>
      </c>
    </row>
    <row r="10" spans="1:12" ht="73.5" customHeight="1">
      <c r="A10" s="112"/>
      <c r="B10" s="267" t="s">
        <v>574</v>
      </c>
      <c r="C10" s="268"/>
      <c r="D10" s="268"/>
      <c r="E10" s="268"/>
      <c r="F10" s="268"/>
      <c r="G10" s="268"/>
      <c r="H10" s="268"/>
      <c r="I10" s="268"/>
      <c r="J10" s="268"/>
      <c r="K10" s="268"/>
      <c r="L10" s="269"/>
    </row>
    <row r="11" spans="1:12" ht="27.75" customHeight="1">
      <c r="A11" s="12"/>
      <c r="B11" s="262" t="s">
        <v>26</v>
      </c>
      <c r="C11" s="263"/>
      <c r="D11" s="263"/>
      <c r="E11" s="263"/>
      <c r="F11" s="263"/>
      <c r="G11" s="263"/>
      <c r="H11" s="263"/>
      <c r="I11" s="263"/>
      <c r="J11" s="263"/>
      <c r="K11" s="263"/>
      <c r="L11" s="264"/>
    </row>
    <row r="12" spans="1:12" ht="189.75" customHeight="1">
      <c r="A12" s="25">
        <v>1</v>
      </c>
      <c r="B12" s="24" t="s">
        <v>59</v>
      </c>
      <c r="C12" s="9" t="s">
        <v>46</v>
      </c>
      <c r="D12" s="24" t="s">
        <v>162</v>
      </c>
      <c r="E12" s="22" t="s">
        <v>11</v>
      </c>
      <c r="F12" s="22">
        <v>2</v>
      </c>
      <c r="G12" s="4">
        <f>7997300/1.12</f>
        <v>7140446.4285714282</v>
      </c>
      <c r="H12" s="4">
        <f t="shared" ref="H12:H23" si="0">F12*G12</f>
        <v>14280892.857142856</v>
      </c>
      <c r="I12" s="36">
        <f t="shared" ref="I12:I28" si="1">H12*1.12</f>
        <v>15994600</v>
      </c>
      <c r="J12" s="37" t="s">
        <v>161</v>
      </c>
      <c r="K12" s="23" t="s">
        <v>17</v>
      </c>
      <c r="L12" s="23" t="s">
        <v>15</v>
      </c>
    </row>
    <row r="13" spans="1:12" ht="191.25" customHeight="1">
      <c r="A13" s="25">
        <v>2</v>
      </c>
      <c r="B13" s="46" t="s">
        <v>59</v>
      </c>
      <c r="C13" s="33" t="s">
        <v>46</v>
      </c>
      <c r="D13" s="47" t="s">
        <v>163</v>
      </c>
      <c r="E13" s="34" t="s">
        <v>11</v>
      </c>
      <c r="F13" s="34">
        <v>2</v>
      </c>
      <c r="G13" s="35">
        <f>9644040/1.12</f>
        <v>8610750</v>
      </c>
      <c r="H13" s="4">
        <f t="shared" si="0"/>
        <v>17221500</v>
      </c>
      <c r="I13" s="36">
        <f t="shared" si="1"/>
        <v>19288080</v>
      </c>
      <c r="J13" s="37" t="s">
        <v>161</v>
      </c>
      <c r="K13" s="23" t="s">
        <v>17</v>
      </c>
      <c r="L13" s="23" t="s">
        <v>15</v>
      </c>
    </row>
    <row r="14" spans="1:12" ht="126.75" customHeight="1">
      <c r="A14" s="25">
        <v>3</v>
      </c>
      <c r="B14" s="15" t="s">
        <v>190</v>
      </c>
      <c r="C14" s="24" t="s">
        <v>14</v>
      </c>
      <c r="D14" s="9" t="s">
        <v>196</v>
      </c>
      <c r="E14" s="22" t="s">
        <v>11</v>
      </c>
      <c r="F14" s="22">
        <v>1</v>
      </c>
      <c r="G14" s="27">
        <v>599754</v>
      </c>
      <c r="H14" s="4">
        <f t="shared" si="0"/>
        <v>599754</v>
      </c>
      <c r="I14" s="4">
        <f t="shared" si="1"/>
        <v>671724.4800000001</v>
      </c>
      <c r="J14" s="6" t="s">
        <v>189</v>
      </c>
      <c r="K14" s="24" t="s">
        <v>17</v>
      </c>
      <c r="L14" s="16" t="s">
        <v>15</v>
      </c>
    </row>
    <row r="15" spans="1:12" ht="128.25" customHeight="1">
      <c r="A15" s="25">
        <v>4</v>
      </c>
      <c r="B15" s="28" t="s">
        <v>71</v>
      </c>
      <c r="C15" s="24" t="s">
        <v>14</v>
      </c>
      <c r="D15" s="9" t="s">
        <v>72</v>
      </c>
      <c r="E15" s="22" t="s">
        <v>70</v>
      </c>
      <c r="F15" s="22">
        <v>1</v>
      </c>
      <c r="G15" s="27">
        <v>89643</v>
      </c>
      <c r="H15" s="4">
        <f t="shared" si="0"/>
        <v>89643</v>
      </c>
      <c r="I15" s="4">
        <f t="shared" si="1"/>
        <v>100400.16</v>
      </c>
      <c r="J15" s="6" t="s">
        <v>189</v>
      </c>
      <c r="K15" s="24" t="s">
        <v>17</v>
      </c>
      <c r="L15" s="16" t="s">
        <v>15</v>
      </c>
    </row>
    <row r="16" spans="1:12" ht="90">
      <c r="A16" s="25">
        <v>5</v>
      </c>
      <c r="B16" s="29" t="s">
        <v>73</v>
      </c>
      <c r="C16" s="24" t="s">
        <v>14</v>
      </c>
      <c r="D16" s="9" t="s">
        <v>87</v>
      </c>
      <c r="E16" s="22" t="s">
        <v>11</v>
      </c>
      <c r="F16" s="22">
        <v>1</v>
      </c>
      <c r="G16" s="109">
        <v>674107.14</v>
      </c>
      <c r="H16" s="57">
        <f t="shared" si="0"/>
        <v>674107.14</v>
      </c>
      <c r="I16" s="57">
        <f t="shared" si="1"/>
        <v>754999.99680000008</v>
      </c>
      <c r="J16" s="6" t="s">
        <v>189</v>
      </c>
      <c r="K16" s="24" t="s">
        <v>17</v>
      </c>
      <c r="L16" s="16" t="s">
        <v>15</v>
      </c>
    </row>
    <row r="17" spans="1:12" ht="150">
      <c r="A17" s="25">
        <v>6</v>
      </c>
      <c r="B17" s="30" t="s">
        <v>74</v>
      </c>
      <c r="C17" s="24" t="s">
        <v>14</v>
      </c>
      <c r="D17" s="9" t="s">
        <v>75</v>
      </c>
      <c r="E17" s="22" t="s">
        <v>11</v>
      </c>
      <c r="F17" s="22">
        <v>1</v>
      </c>
      <c r="G17" s="27">
        <v>361607</v>
      </c>
      <c r="H17" s="4">
        <f t="shared" si="0"/>
        <v>361607</v>
      </c>
      <c r="I17" s="4">
        <f t="shared" si="1"/>
        <v>404999.84</v>
      </c>
      <c r="J17" s="6" t="s">
        <v>189</v>
      </c>
      <c r="K17" s="24" t="s">
        <v>17</v>
      </c>
      <c r="L17" s="16" t="s">
        <v>15</v>
      </c>
    </row>
    <row r="18" spans="1:12" ht="60">
      <c r="A18" s="25">
        <v>7</v>
      </c>
      <c r="B18" s="28" t="s">
        <v>76</v>
      </c>
      <c r="C18" s="24" t="s">
        <v>14</v>
      </c>
      <c r="D18" s="9" t="s">
        <v>92</v>
      </c>
      <c r="E18" s="22" t="s">
        <v>11</v>
      </c>
      <c r="F18" s="22">
        <v>1</v>
      </c>
      <c r="G18" s="27">
        <v>60625</v>
      </c>
      <c r="H18" s="4">
        <f t="shared" si="0"/>
        <v>60625</v>
      </c>
      <c r="I18" s="4">
        <f t="shared" si="1"/>
        <v>67900</v>
      </c>
      <c r="J18" s="6" t="s">
        <v>189</v>
      </c>
      <c r="K18" s="24" t="s">
        <v>17</v>
      </c>
      <c r="L18" s="16" t="s">
        <v>15</v>
      </c>
    </row>
    <row r="19" spans="1:12" ht="252.75" customHeight="1">
      <c r="A19" s="25">
        <v>8</v>
      </c>
      <c r="B19" s="29" t="s">
        <v>77</v>
      </c>
      <c r="C19" s="24" t="s">
        <v>14</v>
      </c>
      <c r="D19" s="9" t="s">
        <v>78</v>
      </c>
      <c r="E19" s="22" t="s">
        <v>70</v>
      </c>
      <c r="F19" s="22">
        <v>1</v>
      </c>
      <c r="G19" s="27">
        <v>795848</v>
      </c>
      <c r="H19" s="4">
        <f t="shared" si="0"/>
        <v>795848</v>
      </c>
      <c r="I19" s="4">
        <f t="shared" si="1"/>
        <v>891349.76000000013</v>
      </c>
      <c r="J19" s="6" t="s">
        <v>189</v>
      </c>
      <c r="K19" s="24" t="s">
        <v>17</v>
      </c>
      <c r="L19" s="16" t="s">
        <v>15</v>
      </c>
    </row>
    <row r="20" spans="1:12" ht="81.75" customHeight="1">
      <c r="A20" s="25">
        <v>9</v>
      </c>
      <c r="B20" s="15" t="s">
        <v>79</v>
      </c>
      <c r="C20" s="24" t="s">
        <v>14</v>
      </c>
      <c r="D20" s="9" t="s">
        <v>80</v>
      </c>
      <c r="E20" s="22" t="s">
        <v>70</v>
      </c>
      <c r="F20" s="22">
        <v>1</v>
      </c>
      <c r="G20" s="27">
        <v>43946</v>
      </c>
      <c r="H20" s="4">
        <f t="shared" si="0"/>
        <v>43946</v>
      </c>
      <c r="I20" s="4">
        <f t="shared" si="1"/>
        <v>49219.520000000004</v>
      </c>
      <c r="J20" s="6" t="s">
        <v>189</v>
      </c>
      <c r="K20" s="24" t="s">
        <v>17</v>
      </c>
      <c r="L20" s="16" t="s">
        <v>15</v>
      </c>
    </row>
    <row r="21" spans="1:12" ht="98.25" customHeight="1">
      <c r="A21" s="25">
        <v>10</v>
      </c>
      <c r="B21" s="15" t="s">
        <v>535</v>
      </c>
      <c r="C21" s="24" t="s">
        <v>14</v>
      </c>
      <c r="D21" s="9" t="s">
        <v>81</v>
      </c>
      <c r="E21" s="22" t="s">
        <v>70</v>
      </c>
      <c r="F21" s="22">
        <v>1</v>
      </c>
      <c r="G21" s="109">
        <v>58482.14</v>
      </c>
      <c r="H21" s="57">
        <f t="shared" si="0"/>
        <v>58482.14</v>
      </c>
      <c r="I21" s="57">
        <f t="shared" si="1"/>
        <v>65499.996800000008</v>
      </c>
      <c r="J21" s="6" t="s">
        <v>189</v>
      </c>
      <c r="K21" s="24" t="s">
        <v>17</v>
      </c>
      <c r="L21" s="16" t="s">
        <v>15</v>
      </c>
    </row>
    <row r="22" spans="1:12" ht="89.25" customHeight="1">
      <c r="A22" s="25">
        <v>11</v>
      </c>
      <c r="B22" s="15" t="s">
        <v>82</v>
      </c>
      <c r="C22" s="24" t="s">
        <v>14</v>
      </c>
      <c r="D22" s="9" t="s">
        <v>83</v>
      </c>
      <c r="E22" s="22" t="s">
        <v>70</v>
      </c>
      <c r="F22" s="22">
        <v>1</v>
      </c>
      <c r="G22" s="27">
        <v>172321</v>
      </c>
      <c r="H22" s="4">
        <f t="shared" si="0"/>
        <v>172321</v>
      </c>
      <c r="I22" s="4">
        <f t="shared" si="1"/>
        <v>192999.52000000002</v>
      </c>
      <c r="J22" s="6" t="s">
        <v>189</v>
      </c>
      <c r="K22" s="24" t="s">
        <v>17</v>
      </c>
      <c r="L22" s="16" t="s">
        <v>15</v>
      </c>
    </row>
    <row r="23" spans="1:12" ht="123" customHeight="1">
      <c r="A23" s="25">
        <v>12</v>
      </c>
      <c r="B23" s="15" t="s">
        <v>84</v>
      </c>
      <c r="C23" s="24" t="s">
        <v>14</v>
      </c>
      <c r="D23" s="9" t="s">
        <v>85</v>
      </c>
      <c r="E23" s="22" t="s">
        <v>70</v>
      </c>
      <c r="F23" s="22">
        <v>1</v>
      </c>
      <c r="G23" s="27">
        <v>352679</v>
      </c>
      <c r="H23" s="4">
        <f t="shared" si="0"/>
        <v>352679</v>
      </c>
      <c r="I23" s="4">
        <f t="shared" si="1"/>
        <v>395000.48000000004</v>
      </c>
      <c r="J23" s="6" t="s">
        <v>189</v>
      </c>
      <c r="K23" s="24" t="s">
        <v>17</v>
      </c>
      <c r="L23" s="16" t="s">
        <v>15</v>
      </c>
    </row>
    <row r="24" spans="1:12" ht="135.75" customHeight="1">
      <c r="A24" s="25">
        <v>13</v>
      </c>
      <c r="B24" s="33" t="s">
        <v>94</v>
      </c>
      <c r="C24" s="9" t="s">
        <v>14</v>
      </c>
      <c r="D24" s="33" t="s">
        <v>95</v>
      </c>
      <c r="E24" s="34" t="s">
        <v>70</v>
      </c>
      <c r="F24" s="34">
        <v>1</v>
      </c>
      <c r="G24" s="35">
        <v>124726</v>
      </c>
      <c r="H24" s="35">
        <v>124726</v>
      </c>
      <c r="I24" s="36">
        <f t="shared" si="1"/>
        <v>139693.12000000002</v>
      </c>
      <c r="J24" s="37" t="s">
        <v>97</v>
      </c>
      <c r="K24" s="23" t="s">
        <v>17</v>
      </c>
      <c r="L24" s="23" t="s">
        <v>15</v>
      </c>
    </row>
    <row r="25" spans="1:12" ht="119.25" customHeight="1">
      <c r="A25" s="25">
        <v>14</v>
      </c>
      <c r="B25" s="9" t="s">
        <v>94</v>
      </c>
      <c r="C25" s="9" t="s">
        <v>14</v>
      </c>
      <c r="D25" s="9" t="s">
        <v>109</v>
      </c>
      <c r="E25" s="22" t="s">
        <v>70</v>
      </c>
      <c r="F25" s="22">
        <v>1</v>
      </c>
      <c r="G25" s="4">
        <v>308040</v>
      </c>
      <c r="H25" s="4">
        <v>308040</v>
      </c>
      <c r="I25" s="36">
        <f t="shared" si="1"/>
        <v>345004.80000000005</v>
      </c>
      <c r="J25" s="37" t="s">
        <v>97</v>
      </c>
      <c r="K25" s="23" t="s">
        <v>17</v>
      </c>
      <c r="L25" s="23" t="s">
        <v>15</v>
      </c>
    </row>
    <row r="26" spans="1:12" ht="98.25" customHeight="1">
      <c r="A26" s="25">
        <v>15</v>
      </c>
      <c r="B26" s="9" t="s">
        <v>96</v>
      </c>
      <c r="C26" s="9" t="s">
        <v>14</v>
      </c>
      <c r="D26" s="9" t="s">
        <v>106</v>
      </c>
      <c r="E26" s="22" t="s">
        <v>70</v>
      </c>
      <c r="F26" s="22">
        <v>1</v>
      </c>
      <c r="G26" s="4">
        <v>11500</v>
      </c>
      <c r="H26" s="4">
        <v>11500</v>
      </c>
      <c r="I26" s="36">
        <f t="shared" si="1"/>
        <v>12880.000000000002</v>
      </c>
      <c r="J26" s="37" t="s">
        <v>97</v>
      </c>
      <c r="K26" s="23" t="s">
        <v>17</v>
      </c>
      <c r="L26" s="23" t="s">
        <v>15</v>
      </c>
    </row>
    <row r="27" spans="1:12" ht="90.75" customHeight="1">
      <c r="A27" s="25">
        <v>16</v>
      </c>
      <c r="B27" s="9" t="s">
        <v>96</v>
      </c>
      <c r="C27" s="9" t="s">
        <v>14</v>
      </c>
      <c r="D27" s="9" t="s">
        <v>107</v>
      </c>
      <c r="E27" s="22" t="s">
        <v>70</v>
      </c>
      <c r="F27" s="22">
        <v>1</v>
      </c>
      <c r="G27" s="4">
        <v>20400</v>
      </c>
      <c r="H27" s="4">
        <v>20400</v>
      </c>
      <c r="I27" s="36">
        <f t="shared" si="1"/>
        <v>22848.000000000004</v>
      </c>
      <c r="J27" s="37" t="s">
        <v>97</v>
      </c>
      <c r="K27" s="23" t="s">
        <v>17</v>
      </c>
      <c r="L27" s="23" t="s">
        <v>15</v>
      </c>
    </row>
    <row r="28" spans="1:12" ht="81.75" customHeight="1">
      <c r="A28" s="25">
        <v>17</v>
      </c>
      <c r="B28" s="9" t="s">
        <v>96</v>
      </c>
      <c r="C28" s="9" t="s">
        <v>14</v>
      </c>
      <c r="D28" s="9" t="s">
        <v>108</v>
      </c>
      <c r="E28" s="22" t="s">
        <v>70</v>
      </c>
      <c r="F28" s="22">
        <v>1</v>
      </c>
      <c r="G28" s="4">
        <v>34800</v>
      </c>
      <c r="H28" s="4">
        <v>34800</v>
      </c>
      <c r="I28" s="36">
        <f t="shared" si="1"/>
        <v>38976.000000000007</v>
      </c>
      <c r="J28" s="37" t="s">
        <v>97</v>
      </c>
      <c r="K28" s="23" t="s">
        <v>17</v>
      </c>
      <c r="L28" s="23" t="s">
        <v>15</v>
      </c>
    </row>
    <row r="29" spans="1:12" ht="41.25" customHeight="1">
      <c r="A29" s="25">
        <v>18</v>
      </c>
      <c r="B29" s="15" t="s">
        <v>117</v>
      </c>
      <c r="C29" s="270" t="s">
        <v>276</v>
      </c>
      <c r="D29" s="271"/>
      <c r="E29" s="271"/>
      <c r="F29" s="271"/>
      <c r="G29" s="271"/>
      <c r="H29" s="161"/>
      <c r="I29" s="161"/>
      <c r="J29" s="161"/>
      <c r="K29" s="161"/>
      <c r="L29" s="162"/>
    </row>
    <row r="30" spans="1:12" ht="42.75" customHeight="1">
      <c r="A30" s="25">
        <v>19</v>
      </c>
      <c r="B30" s="15" t="s">
        <v>118</v>
      </c>
      <c r="C30" s="270" t="s">
        <v>276</v>
      </c>
      <c r="D30" s="271"/>
      <c r="E30" s="271"/>
      <c r="F30" s="271"/>
      <c r="G30" s="271"/>
      <c r="H30" s="161"/>
      <c r="I30" s="161"/>
      <c r="J30" s="161"/>
      <c r="K30" s="161"/>
      <c r="L30" s="162"/>
    </row>
    <row r="31" spans="1:12" ht="75">
      <c r="A31" s="25">
        <v>20</v>
      </c>
      <c r="B31" s="15" t="s">
        <v>158</v>
      </c>
      <c r="C31" s="21" t="s">
        <v>14</v>
      </c>
      <c r="D31" s="15" t="s">
        <v>155</v>
      </c>
      <c r="E31" s="22" t="s">
        <v>70</v>
      </c>
      <c r="F31" s="22">
        <v>6</v>
      </c>
      <c r="G31" s="4">
        <f>81088/1.12</f>
        <v>72400</v>
      </c>
      <c r="H31" s="4">
        <f t="shared" ref="H31:H37" si="2">F31*G31</f>
        <v>434400</v>
      </c>
      <c r="I31" s="36">
        <f t="shared" ref="I31:I43" si="3">H31*1.12</f>
        <v>486528.00000000006</v>
      </c>
      <c r="J31" s="37" t="s">
        <v>157</v>
      </c>
      <c r="K31" s="23" t="s">
        <v>17</v>
      </c>
      <c r="L31" s="23" t="s">
        <v>15</v>
      </c>
    </row>
    <row r="32" spans="1:12" ht="75">
      <c r="A32" s="25">
        <v>21</v>
      </c>
      <c r="B32" s="15" t="s">
        <v>96</v>
      </c>
      <c r="C32" s="21" t="s">
        <v>14</v>
      </c>
      <c r="D32" s="15" t="s">
        <v>160</v>
      </c>
      <c r="E32" s="22" t="s">
        <v>70</v>
      </c>
      <c r="F32" s="22">
        <v>6</v>
      </c>
      <c r="G32" s="4">
        <f>95082/1.12</f>
        <v>84894.642857142855</v>
      </c>
      <c r="H32" s="4">
        <f t="shared" si="2"/>
        <v>509367.85714285716</v>
      </c>
      <c r="I32" s="36">
        <f t="shared" si="3"/>
        <v>570492.00000000012</v>
      </c>
      <c r="J32" s="37" t="s">
        <v>157</v>
      </c>
      <c r="K32" s="23" t="s">
        <v>17</v>
      </c>
      <c r="L32" s="23" t="s">
        <v>15</v>
      </c>
    </row>
    <row r="33" spans="1:12" ht="45">
      <c r="A33" s="25">
        <v>22</v>
      </c>
      <c r="B33" s="15" t="s">
        <v>159</v>
      </c>
      <c r="C33" s="21" t="s">
        <v>14</v>
      </c>
      <c r="D33" s="15" t="s">
        <v>156</v>
      </c>
      <c r="E33" s="22" t="s">
        <v>70</v>
      </c>
      <c r="F33" s="22">
        <v>4</v>
      </c>
      <c r="G33" s="4">
        <f>13365/1.12</f>
        <v>11933.035714285714</v>
      </c>
      <c r="H33" s="4">
        <f t="shared" si="2"/>
        <v>47732.142857142855</v>
      </c>
      <c r="I33" s="36">
        <f t="shared" si="3"/>
        <v>53460</v>
      </c>
      <c r="J33" s="37" t="s">
        <v>157</v>
      </c>
      <c r="K33" s="23" t="s">
        <v>17</v>
      </c>
      <c r="L33" s="23" t="s">
        <v>15</v>
      </c>
    </row>
    <row r="34" spans="1:12" ht="150">
      <c r="A34" s="25">
        <v>23</v>
      </c>
      <c r="B34" s="24" t="s">
        <v>164</v>
      </c>
      <c r="C34" s="21" t="s">
        <v>14</v>
      </c>
      <c r="D34" s="24" t="s">
        <v>184</v>
      </c>
      <c r="E34" s="22" t="s">
        <v>11</v>
      </c>
      <c r="F34" s="22">
        <v>1</v>
      </c>
      <c r="G34" s="4">
        <v>4370000</v>
      </c>
      <c r="H34" s="4">
        <f t="shared" si="2"/>
        <v>4370000</v>
      </c>
      <c r="I34" s="36">
        <f t="shared" si="3"/>
        <v>4894400</v>
      </c>
      <c r="J34" s="37" t="s">
        <v>165</v>
      </c>
      <c r="K34" s="23" t="s">
        <v>17</v>
      </c>
      <c r="L34" s="23" t="s">
        <v>15</v>
      </c>
    </row>
    <row r="35" spans="1:12" ht="135">
      <c r="A35" s="25">
        <v>24</v>
      </c>
      <c r="B35" s="24" t="s">
        <v>166</v>
      </c>
      <c r="C35" s="9" t="s">
        <v>46</v>
      </c>
      <c r="D35" s="24" t="s">
        <v>180</v>
      </c>
      <c r="E35" s="22" t="s">
        <v>11</v>
      </c>
      <c r="F35" s="22">
        <v>1</v>
      </c>
      <c r="G35" s="4">
        <f>19500000/1.12</f>
        <v>17410714.285714284</v>
      </c>
      <c r="H35" s="4">
        <f t="shared" si="2"/>
        <v>17410714.285714284</v>
      </c>
      <c r="I35" s="36">
        <f t="shared" si="3"/>
        <v>19500000</v>
      </c>
      <c r="J35" s="37" t="s">
        <v>167</v>
      </c>
      <c r="K35" s="23" t="s">
        <v>17</v>
      </c>
      <c r="L35" s="23" t="s">
        <v>15</v>
      </c>
    </row>
    <row r="36" spans="1:12" ht="60">
      <c r="A36" s="25">
        <v>25</v>
      </c>
      <c r="B36" s="6" t="s">
        <v>197</v>
      </c>
      <c r="C36" s="24" t="s">
        <v>14</v>
      </c>
      <c r="D36" s="52" t="s">
        <v>242</v>
      </c>
      <c r="E36" s="22" t="s">
        <v>11</v>
      </c>
      <c r="F36" s="22">
        <v>1</v>
      </c>
      <c r="G36" s="4">
        <v>1056891</v>
      </c>
      <c r="H36" s="4">
        <f t="shared" si="2"/>
        <v>1056891</v>
      </c>
      <c r="I36" s="36">
        <f t="shared" si="3"/>
        <v>1183717.9200000002</v>
      </c>
      <c r="J36" s="37" t="s">
        <v>198</v>
      </c>
      <c r="K36" s="23" t="s">
        <v>17</v>
      </c>
      <c r="L36" s="23" t="s">
        <v>15</v>
      </c>
    </row>
    <row r="37" spans="1:12" ht="60">
      <c r="A37" s="25">
        <v>26</v>
      </c>
      <c r="B37" s="15" t="s">
        <v>212</v>
      </c>
      <c r="C37" s="54" t="s">
        <v>14</v>
      </c>
      <c r="D37" s="55" t="s">
        <v>213</v>
      </c>
      <c r="E37" s="56" t="s">
        <v>70</v>
      </c>
      <c r="F37" s="22">
        <v>3</v>
      </c>
      <c r="G37" s="4">
        <v>222171</v>
      </c>
      <c r="H37" s="4">
        <f t="shared" si="2"/>
        <v>666513</v>
      </c>
      <c r="I37" s="36">
        <f t="shared" si="3"/>
        <v>746494.56</v>
      </c>
      <c r="J37" s="37" t="s">
        <v>214</v>
      </c>
      <c r="K37" s="23" t="s">
        <v>17</v>
      </c>
      <c r="L37" s="23" t="s">
        <v>15</v>
      </c>
    </row>
    <row r="38" spans="1:12" ht="135">
      <c r="A38" s="25">
        <v>27</v>
      </c>
      <c r="B38" s="47" t="s">
        <v>217</v>
      </c>
      <c r="C38" s="54" t="s">
        <v>14</v>
      </c>
      <c r="D38" s="163" t="s">
        <v>699</v>
      </c>
      <c r="E38" s="34" t="s">
        <v>11</v>
      </c>
      <c r="F38" s="34">
        <v>1</v>
      </c>
      <c r="G38" s="35">
        <v>5404312.5</v>
      </c>
      <c r="H38" s="4">
        <v>5404312.5</v>
      </c>
      <c r="I38" s="36">
        <f t="shared" si="3"/>
        <v>6052830.0000000009</v>
      </c>
      <c r="J38" s="6" t="s">
        <v>218</v>
      </c>
      <c r="K38" s="23" t="s">
        <v>17</v>
      </c>
      <c r="L38" s="23" t="s">
        <v>15</v>
      </c>
    </row>
    <row r="39" spans="1:12" ht="150">
      <c r="A39" s="17">
        <v>28</v>
      </c>
      <c r="B39" s="24" t="s">
        <v>229</v>
      </c>
      <c r="C39" s="54" t="s">
        <v>14</v>
      </c>
      <c r="D39" s="102" t="s">
        <v>243</v>
      </c>
      <c r="E39" s="22" t="s">
        <v>11</v>
      </c>
      <c r="F39" s="22">
        <v>1</v>
      </c>
      <c r="G39" s="57">
        <v>1892857</v>
      </c>
      <c r="H39" s="57">
        <v>1892857</v>
      </c>
      <c r="I39" s="58">
        <f t="shared" si="3"/>
        <v>2119999.8400000003</v>
      </c>
      <c r="J39" s="6" t="s">
        <v>230</v>
      </c>
      <c r="K39" s="23" t="s">
        <v>17</v>
      </c>
      <c r="L39" s="23" t="s">
        <v>15</v>
      </c>
    </row>
    <row r="40" spans="1:12" ht="105">
      <c r="A40" s="17">
        <v>29</v>
      </c>
      <c r="B40" s="24" t="s">
        <v>232</v>
      </c>
      <c r="C40" s="54" t="s">
        <v>14</v>
      </c>
      <c r="D40" s="102" t="s">
        <v>233</v>
      </c>
      <c r="E40" s="22" t="s">
        <v>11</v>
      </c>
      <c r="F40" s="22">
        <v>1</v>
      </c>
      <c r="G40" s="57">
        <v>2302805</v>
      </c>
      <c r="H40" s="57">
        <v>2302805</v>
      </c>
      <c r="I40" s="58">
        <f t="shared" si="3"/>
        <v>2579141.6</v>
      </c>
      <c r="J40" s="6" t="s">
        <v>231</v>
      </c>
      <c r="K40" s="23" t="s">
        <v>17</v>
      </c>
      <c r="L40" s="23" t="s">
        <v>15</v>
      </c>
    </row>
    <row r="41" spans="1:12" ht="45">
      <c r="A41" s="25">
        <v>30</v>
      </c>
      <c r="B41" s="164" t="s">
        <v>234</v>
      </c>
      <c r="C41" s="54" t="s">
        <v>14</v>
      </c>
      <c r="D41" s="102" t="s">
        <v>244</v>
      </c>
      <c r="E41" s="56" t="s">
        <v>70</v>
      </c>
      <c r="F41" s="59">
        <v>20</v>
      </c>
      <c r="G41" s="57">
        <v>22767.86</v>
      </c>
      <c r="H41" s="57">
        <f>F41*G41</f>
        <v>455357.2</v>
      </c>
      <c r="I41" s="58">
        <f t="shared" si="3"/>
        <v>510000.06400000007</v>
      </c>
      <c r="J41" s="6" t="s">
        <v>230</v>
      </c>
      <c r="K41" s="23" t="s">
        <v>17</v>
      </c>
      <c r="L41" s="23" t="s">
        <v>15</v>
      </c>
    </row>
    <row r="42" spans="1:12" ht="100.5" customHeight="1">
      <c r="A42" s="25">
        <v>31</v>
      </c>
      <c r="B42" s="164" t="s">
        <v>235</v>
      </c>
      <c r="C42" s="54" t="s">
        <v>14</v>
      </c>
      <c r="D42" s="102" t="s">
        <v>245</v>
      </c>
      <c r="E42" s="56" t="s">
        <v>70</v>
      </c>
      <c r="F42" s="59">
        <v>20</v>
      </c>
      <c r="G42" s="57">
        <v>8035.71</v>
      </c>
      <c r="H42" s="57">
        <f>F42*G42</f>
        <v>160714.20000000001</v>
      </c>
      <c r="I42" s="58">
        <f t="shared" si="3"/>
        <v>179999.90400000004</v>
      </c>
      <c r="J42" s="6" t="s">
        <v>230</v>
      </c>
      <c r="K42" s="23" t="s">
        <v>17</v>
      </c>
      <c r="L42" s="23" t="s">
        <v>15</v>
      </c>
    </row>
    <row r="43" spans="1:12" ht="45">
      <c r="A43" s="25">
        <v>32</v>
      </c>
      <c r="B43" s="164" t="s">
        <v>236</v>
      </c>
      <c r="C43" s="54" t="s">
        <v>14</v>
      </c>
      <c r="D43" s="102" t="s">
        <v>246</v>
      </c>
      <c r="E43" s="56" t="s">
        <v>70</v>
      </c>
      <c r="F43" s="59">
        <v>50</v>
      </c>
      <c r="G43" s="57">
        <v>19642.86</v>
      </c>
      <c r="H43" s="57">
        <f>F43*G43</f>
        <v>982143</v>
      </c>
      <c r="I43" s="58">
        <f t="shared" si="3"/>
        <v>1100000.1600000001</v>
      </c>
      <c r="J43" s="6" t="s">
        <v>230</v>
      </c>
      <c r="K43" s="23" t="s">
        <v>17</v>
      </c>
      <c r="L43" s="23" t="s">
        <v>15</v>
      </c>
    </row>
    <row r="44" spans="1:12">
      <c r="A44" s="25">
        <v>33</v>
      </c>
      <c r="B44" s="164" t="s">
        <v>237</v>
      </c>
      <c r="C44" s="270" t="s">
        <v>276</v>
      </c>
      <c r="D44" s="271"/>
      <c r="E44" s="271"/>
      <c r="F44" s="271"/>
      <c r="G44" s="271"/>
      <c r="H44" s="161"/>
      <c r="I44" s="161"/>
      <c r="J44" s="161"/>
      <c r="K44" s="161"/>
      <c r="L44" s="162"/>
    </row>
    <row r="45" spans="1:12" ht="93" customHeight="1">
      <c r="A45" s="17">
        <v>34</v>
      </c>
      <c r="B45" s="24" t="s">
        <v>261</v>
      </c>
      <c r="C45" s="54" t="s">
        <v>14</v>
      </c>
      <c r="D45" s="102" t="s">
        <v>288</v>
      </c>
      <c r="E45" s="56" t="s">
        <v>70</v>
      </c>
      <c r="F45" s="22">
        <v>8</v>
      </c>
      <c r="G45" s="57">
        <v>16662</v>
      </c>
      <c r="H45" s="57">
        <f t="shared" ref="H45:H50" si="4">F45*G45</f>
        <v>133296</v>
      </c>
      <c r="I45" s="91">
        <f t="shared" ref="I45:I50" si="5">H45*1.12</f>
        <v>149291.52000000002</v>
      </c>
      <c r="J45" s="6" t="s">
        <v>230</v>
      </c>
      <c r="K45" s="23" t="s">
        <v>17</v>
      </c>
      <c r="L45" s="23" t="s">
        <v>15</v>
      </c>
    </row>
    <row r="46" spans="1:12" s="71" customFormat="1" ht="93" customHeight="1">
      <c r="A46" s="80">
        <v>35</v>
      </c>
      <c r="B46" s="75" t="s">
        <v>262</v>
      </c>
      <c r="C46" s="81" t="s">
        <v>14</v>
      </c>
      <c r="D46" s="165" t="s">
        <v>265</v>
      </c>
      <c r="E46" s="82" t="s">
        <v>70</v>
      </c>
      <c r="F46" s="83">
        <v>9</v>
      </c>
      <c r="G46" s="84">
        <v>7397.32</v>
      </c>
      <c r="H46" s="84">
        <f t="shared" si="4"/>
        <v>66575.88</v>
      </c>
      <c r="I46" s="85">
        <f t="shared" si="5"/>
        <v>74564.985600000015</v>
      </c>
      <c r="J46" s="68" t="s">
        <v>230</v>
      </c>
      <c r="K46" s="79" t="s">
        <v>17</v>
      </c>
      <c r="L46" s="79" t="s">
        <v>15</v>
      </c>
    </row>
    <row r="47" spans="1:12" s="71" customFormat="1" ht="93" customHeight="1">
      <c r="A47" s="80">
        <v>36</v>
      </c>
      <c r="B47" s="75" t="s">
        <v>263</v>
      </c>
      <c r="C47" s="81" t="s">
        <v>14</v>
      </c>
      <c r="D47" s="165" t="s">
        <v>266</v>
      </c>
      <c r="E47" s="82" t="s">
        <v>70</v>
      </c>
      <c r="F47" s="83">
        <v>1</v>
      </c>
      <c r="G47" s="84">
        <v>282366.07</v>
      </c>
      <c r="H47" s="84">
        <f t="shared" si="4"/>
        <v>282366.07</v>
      </c>
      <c r="I47" s="85">
        <f t="shared" si="5"/>
        <v>316249.99840000004</v>
      </c>
      <c r="J47" s="68" t="s">
        <v>260</v>
      </c>
      <c r="K47" s="79" t="s">
        <v>17</v>
      </c>
      <c r="L47" s="79" t="s">
        <v>15</v>
      </c>
    </row>
    <row r="48" spans="1:12" s="71" customFormat="1" ht="75">
      <c r="A48" s="80">
        <v>37</v>
      </c>
      <c r="B48" s="75" t="s">
        <v>264</v>
      </c>
      <c r="C48" s="81" t="s">
        <v>14</v>
      </c>
      <c r="D48" s="165" t="s">
        <v>267</v>
      </c>
      <c r="E48" s="82" t="s">
        <v>70</v>
      </c>
      <c r="F48" s="83">
        <v>1</v>
      </c>
      <c r="G48" s="84">
        <v>320008.92</v>
      </c>
      <c r="H48" s="84">
        <f t="shared" si="4"/>
        <v>320008.92</v>
      </c>
      <c r="I48" s="85">
        <f t="shared" si="5"/>
        <v>358409.99040000001</v>
      </c>
      <c r="J48" s="68" t="s">
        <v>260</v>
      </c>
      <c r="K48" s="79" t="s">
        <v>17</v>
      </c>
      <c r="L48" s="79" t="s">
        <v>15</v>
      </c>
    </row>
    <row r="49" spans="1:12" ht="45">
      <c r="A49" s="17">
        <v>38</v>
      </c>
      <c r="B49" s="87" t="s">
        <v>273</v>
      </c>
      <c r="C49" s="88" t="s">
        <v>14</v>
      </c>
      <c r="D49" s="89" t="s">
        <v>284</v>
      </c>
      <c r="E49" s="90" t="s">
        <v>274</v>
      </c>
      <c r="F49" s="90">
        <v>92</v>
      </c>
      <c r="G49" s="57">
        <v>2600</v>
      </c>
      <c r="H49" s="57">
        <f t="shared" si="4"/>
        <v>239200</v>
      </c>
      <c r="I49" s="91">
        <f t="shared" si="5"/>
        <v>267904</v>
      </c>
      <c r="J49" s="6" t="s">
        <v>230</v>
      </c>
      <c r="K49" s="23" t="s">
        <v>17</v>
      </c>
      <c r="L49" s="23" t="s">
        <v>15</v>
      </c>
    </row>
    <row r="50" spans="1:12" ht="45">
      <c r="A50" s="17">
        <v>39</v>
      </c>
      <c r="B50" s="87" t="s">
        <v>275</v>
      </c>
      <c r="C50" s="88" t="s">
        <v>14</v>
      </c>
      <c r="D50" s="92" t="s">
        <v>285</v>
      </c>
      <c r="E50" s="90" t="s">
        <v>274</v>
      </c>
      <c r="F50" s="93">
        <v>16.600000000000001</v>
      </c>
      <c r="G50" s="57">
        <v>6400</v>
      </c>
      <c r="H50" s="57">
        <f t="shared" si="4"/>
        <v>106240.00000000001</v>
      </c>
      <c r="I50" s="91">
        <f t="shared" si="5"/>
        <v>118988.80000000003</v>
      </c>
      <c r="J50" s="6" t="s">
        <v>230</v>
      </c>
      <c r="K50" s="23" t="s">
        <v>17</v>
      </c>
      <c r="L50" s="23" t="s">
        <v>15</v>
      </c>
    </row>
    <row r="51" spans="1:12">
      <c r="A51" s="17">
        <v>40</v>
      </c>
      <c r="B51" s="87" t="s">
        <v>289</v>
      </c>
      <c r="C51" s="270" t="s">
        <v>276</v>
      </c>
      <c r="D51" s="271"/>
      <c r="E51" s="271"/>
      <c r="F51" s="271"/>
      <c r="G51" s="271"/>
      <c r="H51" s="161"/>
      <c r="I51" s="161"/>
      <c r="J51" s="161"/>
      <c r="K51" s="161"/>
      <c r="L51" s="162"/>
    </row>
    <row r="52" spans="1:12" ht="165">
      <c r="A52" s="25">
        <v>41</v>
      </c>
      <c r="B52" s="87" t="s">
        <v>302</v>
      </c>
      <c r="C52" s="88" t="s">
        <v>14</v>
      </c>
      <c r="D52" s="5" t="s">
        <v>305</v>
      </c>
      <c r="E52" s="56" t="s">
        <v>70</v>
      </c>
      <c r="F52" s="22">
        <v>1</v>
      </c>
      <c r="G52" s="4">
        <f>5888781/1.12</f>
        <v>5257840.1785714282</v>
      </c>
      <c r="H52" s="4">
        <f>5888781/1.12</f>
        <v>5257840.1785714282</v>
      </c>
      <c r="I52" s="91">
        <f t="shared" ref="I52:I83" si="6">H52*1.12</f>
        <v>5888781</v>
      </c>
      <c r="J52" s="6" t="s">
        <v>231</v>
      </c>
      <c r="K52" s="23" t="s">
        <v>17</v>
      </c>
      <c r="L52" s="23" t="s">
        <v>15</v>
      </c>
    </row>
    <row r="53" spans="1:12" ht="60">
      <c r="A53" s="25">
        <v>42</v>
      </c>
      <c r="B53" s="87" t="s">
        <v>303</v>
      </c>
      <c r="C53" s="88" t="s">
        <v>14</v>
      </c>
      <c r="D53" s="5" t="s">
        <v>306</v>
      </c>
      <c r="E53" s="56" t="s">
        <v>70</v>
      </c>
      <c r="F53" s="22">
        <v>1</v>
      </c>
      <c r="G53" s="4">
        <f>432201/1.12</f>
        <v>385893.74999999994</v>
      </c>
      <c r="H53" s="4">
        <f>432201/1.12</f>
        <v>385893.74999999994</v>
      </c>
      <c r="I53" s="91">
        <f t="shared" si="6"/>
        <v>432201</v>
      </c>
      <c r="J53" s="6" t="s">
        <v>304</v>
      </c>
      <c r="K53" s="23" t="s">
        <v>17</v>
      </c>
      <c r="L53" s="23" t="s">
        <v>15</v>
      </c>
    </row>
    <row r="54" spans="1:12" ht="135">
      <c r="A54" s="25">
        <v>43</v>
      </c>
      <c r="B54" s="94" t="s">
        <v>324</v>
      </c>
      <c r="C54" s="9" t="s">
        <v>14</v>
      </c>
      <c r="D54" s="94" t="s">
        <v>464</v>
      </c>
      <c r="E54" s="22" t="s">
        <v>70</v>
      </c>
      <c r="F54" s="22">
        <v>2</v>
      </c>
      <c r="G54" s="53">
        <v>1037845.54</v>
      </c>
      <c r="H54" s="57">
        <f t="shared" ref="H54:H98" si="7">F54*G54</f>
        <v>2075691.08</v>
      </c>
      <c r="I54" s="91">
        <f t="shared" si="6"/>
        <v>2324774.0096000005</v>
      </c>
      <c r="J54" s="6" t="s">
        <v>231</v>
      </c>
      <c r="K54" s="23" t="s">
        <v>17</v>
      </c>
      <c r="L54" s="23" t="s">
        <v>15</v>
      </c>
    </row>
    <row r="55" spans="1:12" ht="75">
      <c r="A55" s="25">
        <v>44</v>
      </c>
      <c r="B55" s="94" t="s">
        <v>325</v>
      </c>
      <c r="C55" s="9" t="s">
        <v>14</v>
      </c>
      <c r="D55" s="94" t="s">
        <v>326</v>
      </c>
      <c r="E55" s="22" t="s">
        <v>70</v>
      </c>
      <c r="F55" s="22">
        <v>1</v>
      </c>
      <c r="G55" s="53">
        <v>596891.06999999995</v>
      </c>
      <c r="H55" s="57">
        <f t="shared" si="7"/>
        <v>596891.06999999995</v>
      </c>
      <c r="I55" s="91">
        <f t="shared" si="6"/>
        <v>668517.99840000004</v>
      </c>
      <c r="J55" s="6" t="s">
        <v>231</v>
      </c>
      <c r="K55" s="23" t="s">
        <v>17</v>
      </c>
      <c r="L55" s="23" t="s">
        <v>15</v>
      </c>
    </row>
    <row r="56" spans="1:12" ht="93" customHeight="1">
      <c r="A56" s="25">
        <v>45</v>
      </c>
      <c r="B56" s="94" t="s">
        <v>327</v>
      </c>
      <c r="C56" s="9" t="s">
        <v>14</v>
      </c>
      <c r="D56" s="94" t="s">
        <v>328</v>
      </c>
      <c r="E56" s="22" t="s">
        <v>70</v>
      </c>
      <c r="F56" s="22">
        <v>1</v>
      </c>
      <c r="G56" s="53">
        <v>646119.64</v>
      </c>
      <c r="H56" s="57">
        <f t="shared" si="7"/>
        <v>646119.64</v>
      </c>
      <c r="I56" s="91">
        <f t="shared" si="6"/>
        <v>723653.99680000008</v>
      </c>
      <c r="J56" s="6" t="s">
        <v>231</v>
      </c>
      <c r="K56" s="23" t="s">
        <v>17</v>
      </c>
      <c r="L56" s="23" t="s">
        <v>15</v>
      </c>
    </row>
    <row r="57" spans="1:12" ht="60">
      <c r="A57" s="25">
        <v>46</v>
      </c>
      <c r="B57" s="24" t="s">
        <v>329</v>
      </c>
      <c r="C57" s="9" t="s">
        <v>14</v>
      </c>
      <c r="D57" s="94" t="s">
        <v>465</v>
      </c>
      <c r="E57" s="22" t="s">
        <v>70</v>
      </c>
      <c r="F57" s="22">
        <v>1</v>
      </c>
      <c r="G57" s="53">
        <v>553816.06999999995</v>
      </c>
      <c r="H57" s="57">
        <f t="shared" si="7"/>
        <v>553816.06999999995</v>
      </c>
      <c r="I57" s="91">
        <f t="shared" si="6"/>
        <v>620273.99840000004</v>
      </c>
      <c r="J57" s="6" t="s">
        <v>231</v>
      </c>
      <c r="K57" s="23" t="s">
        <v>17</v>
      </c>
      <c r="L57" s="23" t="s">
        <v>15</v>
      </c>
    </row>
    <row r="58" spans="1:12" ht="60">
      <c r="A58" s="25">
        <v>47</v>
      </c>
      <c r="B58" s="24" t="s">
        <v>330</v>
      </c>
      <c r="C58" s="9" t="s">
        <v>14</v>
      </c>
      <c r="D58" s="94" t="s">
        <v>466</v>
      </c>
      <c r="E58" s="22" t="s">
        <v>70</v>
      </c>
      <c r="F58" s="22">
        <v>1</v>
      </c>
      <c r="G58" s="53">
        <v>338442.86</v>
      </c>
      <c r="H58" s="57">
        <f t="shared" si="7"/>
        <v>338442.86</v>
      </c>
      <c r="I58" s="91">
        <f t="shared" si="6"/>
        <v>379056.00320000004</v>
      </c>
      <c r="J58" s="6" t="s">
        <v>231</v>
      </c>
      <c r="K58" s="23" t="s">
        <v>17</v>
      </c>
      <c r="L58" s="23" t="s">
        <v>15</v>
      </c>
    </row>
    <row r="59" spans="1:12" ht="93" customHeight="1">
      <c r="A59" s="25">
        <v>48</v>
      </c>
      <c r="B59" s="24" t="s">
        <v>331</v>
      </c>
      <c r="C59" s="9" t="s">
        <v>14</v>
      </c>
      <c r="D59" s="94" t="s">
        <v>332</v>
      </c>
      <c r="E59" s="22" t="s">
        <v>70</v>
      </c>
      <c r="F59" s="22">
        <v>1</v>
      </c>
      <c r="G59" s="53">
        <v>166144.64000000001</v>
      </c>
      <c r="H59" s="57">
        <f t="shared" si="7"/>
        <v>166144.64000000001</v>
      </c>
      <c r="I59" s="91">
        <f t="shared" si="6"/>
        <v>186081.99680000002</v>
      </c>
      <c r="J59" s="6" t="s">
        <v>231</v>
      </c>
      <c r="K59" s="23" t="s">
        <v>17</v>
      </c>
      <c r="L59" s="23" t="s">
        <v>15</v>
      </c>
    </row>
    <row r="60" spans="1:12" ht="105">
      <c r="A60" s="25">
        <v>49</v>
      </c>
      <c r="B60" s="94" t="s">
        <v>333</v>
      </c>
      <c r="C60" s="9" t="s">
        <v>14</v>
      </c>
      <c r="D60" s="94" t="s">
        <v>467</v>
      </c>
      <c r="E60" s="22" t="s">
        <v>70</v>
      </c>
      <c r="F60" s="22">
        <v>1</v>
      </c>
      <c r="G60" s="53">
        <v>323059.82</v>
      </c>
      <c r="H60" s="57">
        <f t="shared" si="7"/>
        <v>323059.82</v>
      </c>
      <c r="I60" s="91">
        <f t="shared" si="6"/>
        <v>361826.99840000004</v>
      </c>
      <c r="J60" s="6" t="s">
        <v>231</v>
      </c>
      <c r="K60" s="23" t="s">
        <v>17</v>
      </c>
      <c r="L60" s="23" t="s">
        <v>15</v>
      </c>
    </row>
    <row r="61" spans="1:12" ht="105">
      <c r="A61" s="25">
        <v>50</v>
      </c>
      <c r="B61" s="24" t="s">
        <v>334</v>
      </c>
      <c r="C61" s="9" t="s">
        <v>14</v>
      </c>
      <c r="D61" s="94" t="s">
        <v>468</v>
      </c>
      <c r="E61" s="22" t="s">
        <v>70</v>
      </c>
      <c r="F61" s="22">
        <v>1</v>
      </c>
      <c r="G61" s="53">
        <v>523049.11</v>
      </c>
      <c r="H61" s="57">
        <f t="shared" si="7"/>
        <v>523049.11</v>
      </c>
      <c r="I61" s="91">
        <f t="shared" si="6"/>
        <v>585815.00320000004</v>
      </c>
      <c r="J61" s="6" t="s">
        <v>231</v>
      </c>
      <c r="K61" s="23" t="s">
        <v>17</v>
      </c>
      <c r="L61" s="23" t="s">
        <v>15</v>
      </c>
    </row>
    <row r="62" spans="1:12" ht="105">
      <c r="A62" s="25">
        <v>51</v>
      </c>
      <c r="B62" s="94" t="s">
        <v>335</v>
      </c>
      <c r="C62" s="9" t="s">
        <v>14</v>
      </c>
      <c r="D62" s="94" t="s">
        <v>337</v>
      </c>
      <c r="E62" s="57" t="s">
        <v>70</v>
      </c>
      <c r="F62" s="4">
        <v>4</v>
      </c>
      <c r="G62" s="57">
        <f>78990/1.12</f>
        <v>70526.78571428571</v>
      </c>
      <c r="H62" s="57">
        <f t="shared" si="7"/>
        <v>282107.14285714284</v>
      </c>
      <c r="I62" s="91">
        <f t="shared" si="6"/>
        <v>315960</v>
      </c>
      <c r="J62" s="6" t="s">
        <v>340</v>
      </c>
      <c r="K62" s="23" t="s">
        <v>17</v>
      </c>
      <c r="L62" s="23" t="s">
        <v>15</v>
      </c>
    </row>
    <row r="63" spans="1:12" ht="45">
      <c r="A63" s="25">
        <v>52</v>
      </c>
      <c r="B63" s="94" t="s">
        <v>338</v>
      </c>
      <c r="C63" s="9" t="s">
        <v>14</v>
      </c>
      <c r="D63" s="94" t="s">
        <v>339</v>
      </c>
      <c r="E63" s="57" t="s">
        <v>70</v>
      </c>
      <c r="F63" s="4">
        <v>1</v>
      </c>
      <c r="G63" s="57">
        <f>69990/1.12</f>
        <v>62491.07142857142</v>
      </c>
      <c r="H63" s="57">
        <f t="shared" si="7"/>
        <v>62491.07142857142</v>
      </c>
      <c r="I63" s="91">
        <f t="shared" si="6"/>
        <v>69990</v>
      </c>
      <c r="J63" s="6" t="s">
        <v>340</v>
      </c>
      <c r="K63" s="23" t="s">
        <v>17</v>
      </c>
      <c r="L63" s="23" t="s">
        <v>15</v>
      </c>
    </row>
    <row r="64" spans="1:12" ht="45">
      <c r="A64" s="25">
        <v>53</v>
      </c>
      <c r="B64" s="94" t="s">
        <v>341</v>
      </c>
      <c r="C64" s="9" t="s">
        <v>14</v>
      </c>
      <c r="D64" s="94" t="s">
        <v>342</v>
      </c>
      <c r="E64" s="57" t="s">
        <v>11</v>
      </c>
      <c r="F64" s="4">
        <v>1</v>
      </c>
      <c r="G64" s="57">
        <v>4210630.3600000003</v>
      </c>
      <c r="H64" s="57">
        <f t="shared" si="7"/>
        <v>4210630.3600000003</v>
      </c>
      <c r="I64" s="91">
        <f t="shared" si="6"/>
        <v>4715906.0032000011</v>
      </c>
      <c r="J64" s="6" t="s">
        <v>260</v>
      </c>
      <c r="K64" s="23" t="s">
        <v>17</v>
      </c>
      <c r="L64" s="23" t="s">
        <v>15</v>
      </c>
    </row>
    <row r="65" spans="1:12" ht="45">
      <c r="A65" s="25">
        <v>54</v>
      </c>
      <c r="B65" s="24" t="s">
        <v>357</v>
      </c>
      <c r="C65" s="9" t="s">
        <v>14</v>
      </c>
      <c r="D65" s="24" t="s">
        <v>362</v>
      </c>
      <c r="E65" s="24" t="s">
        <v>367</v>
      </c>
      <c r="F65" s="24">
        <v>16</v>
      </c>
      <c r="G65" s="53">
        <f>31700/1.12</f>
        <v>28303.571428571428</v>
      </c>
      <c r="H65" s="57">
        <f t="shared" si="7"/>
        <v>452857.14285714284</v>
      </c>
      <c r="I65" s="91">
        <f t="shared" si="6"/>
        <v>507200.00000000006</v>
      </c>
      <c r="J65" s="6" t="s">
        <v>231</v>
      </c>
      <c r="K65" s="23" t="s">
        <v>17</v>
      </c>
      <c r="L65" s="23" t="s">
        <v>15</v>
      </c>
    </row>
    <row r="66" spans="1:12" ht="45">
      <c r="A66" s="25">
        <v>55</v>
      </c>
      <c r="B66" s="24" t="s">
        <v>358</v>
      </c>
      <c r="C66" s="9" t="s">
        <v>14</v>
      </c>
      <c r="D66" s="24" t="s">
        <v>363</v>
      </c>
      <c r="E66" s="24" t="s">
        <v>367</v>
      </c>
      <c r="F66" s="24">
        <v>16</v>
      </c>
      <c r="G66" s="53">
        <f>31700/1.12</f>
        <v>28303.571428571428</v>
      </c>
      <c r="H66" s="57">
        <f t="shared" si="7"/>
        <v>452857.14285714284</v>
      </c>
      <c r="I66" s="91">
        <f t="shared" si="6"/>
        <v>507200.00000000006</v>
      </c>
      <c r="J66" s="6" t="s">
        <v>231</v>
      </c>
      <c r="K66" s="23" t="s">
        <v>17</v>
      </c>
      <c r="L66" s="23" t="s">
        <v>15</v>
      </c>
    </row>
    <row r="67" spans="1:12" ht="45">
      <c r="A67" s="25">
        <v>56</v>
      </c>
      <c r="B67" s="24" t="s">
        <v>359</v>
      </c>
      <c r="C67" s="9" t="s">
        <v>14</v>
      </c>
      <c r="D67" s="24" t="s">
        <v>364</v>
      </c>
      <c r="E67" s="24" t="s">
        <v>367</v>
      </c>
      <c r="F67" s="24">
        <v>14</v>
      </c>
      <c r="G67" s="53">
        <f>33500/1.12</f>
        <v>29910.714285714283</v>
      </c>
      <c r="H67" s="57">
        <f t="shared" si="7"/>
        <v>418749.99999999994</v>
      </c>
      <c r="I67" s="91">
        <f t="shared" si="6"/>
        <v>469000</v>
      </c>
      <c r="J67" s="6" t="s">
        <v>231</v>
      </c>
      <c r="K67" s="23" t="s">
        <v>17</v>
      </c>
      <c r="L67" s="23" t="s">
        <v>15</v>
      </c>
    </row>
    <row r="68" spans="1:12" ht="45">
      <c r="A68" s="25">
        <v>57</v>
      </c>
      <c r="B68" s="24" t="s">
        <v>360</v>
      </c>
      <c r="C68" s="9" t="s">
        <v>14</v>
      </c>
      <c r="D68" s="24" t="s">
        <v>365</v>
      </c>
      <c r="E68" s="24" t="s">
        <v>367</v>
      </c>
      <c r="F68" s="24">
        <v>14</v>
      </c>
      <c r="G68" s="53">
        <f>63300/1.12</f>
        <v>56517.857142857138</v>
      </c>
      <c r="H68" s="57">
        <f t="shared" si="7"/>
        <v>791249.99999999988</v>
      </c>
      <c r="I68" s="91">
        <f t="shared" si="6"/>
        <v>886200</v>
      </c>
      <c r="J68" s="6" t="s">
        <v>231</v>
      </c>
      <c r="K68" s="23" t="s">
        <v>17</v>
      </c>
      <c r="L68" s="23" t="s">
        <v>15</v>
      </c>
    </row>
    <row r="69" spans="1:12" ht="45">
      <c r="A69" s="25">
        <v>58</v>
      </c>
      <c r="B69" s="24" t="s">
        <v>361</v>
      </c>
      <c r="C69" s="9" t="s">
        <v>14</v>
      </c>
      <c r="D69" s="24" t="s">
        <v>366</v>
      </c>
      <c r="E69" s="24" t="s">
        <v>367</v>
      </c>
      <c r="F69" s="24">
        <v>8</v>
      </c>
      <c r="G69" s="53">
        <f>32000/1.12</f>
        <v>28571.428571428569</v>
      </c>
      <c r="H69" s="57">
        <f t="shared" si="7"/>
        <v>228571.42857142855</v>
      </c>
      <c r="I69" s="91">
        <f t="shared" si="6"/>
        <v>256000</v>
      </c>
      <c r="J69" s="6" t="s">
        <v>231</v>
      </c>
      <c r="K69" s="23" t="s">
        <v>17</v>
      </c>
      <c r="L69" s="23" t="s">
        <v>15</v>
      </c>
    </row>
    <row r="70" spans="1:12" ht="60">
      <c r="A70" s="25">
        <v>59</v>
      </c>
      <c r="B70" s="10" t="s">
        <v>368</v>
      </c>
      <c r="C70" s="9" t="s">
        <v>14</v>
      </c>
      <c r="D70" s="52" t="s">
        <v>372</v>
      </c>
      <c r="E70" s="52" t="s">
        <v>70</v>
      </c>
      <c r="F70" s="52">
        <v>1</v>
      </c>
      <c r="G70" s="53">
        <f>326224/1.12</f>
        <v>291271.42857142852</v>
      </c>
      <c r="H70" s="57">
        <f t="shared" si="7"/>
        <v>291271.42857142852</v>
      </c>
      <c r="I70" s="91">
        <f t="shared" si="6"/>
        <v>326224</v>
      </c>
      <c r="J70" s="6" t="s">
        <v>231</v>
      </c>
      <c r="K70" s="23" t="s">
        <v>17</v>
      </c>
      <c r="L70" s="23" t="s">
        <v>15</v>
      </c>
    </row>
    <row r="71" spans="1:12" ht="60">
      <c r="A71" s="25">
        <v>60</v>
      </c>
      <c r="B71" s="24" t="s">
        <v>369</v>
      </c>
      <c r="C71" s="9" t="s">
        <v>14</v>
      </c>
      <c r="D71" s="52" t="s">
        <v>373</v>
      </c>
      <c r="E71" s="52" t="s">
        <v>70</v>
      </c>
      <c r="F71" s="52">
        <v>1</v>
      </c>
      <c r="G71" s="53">
        <f>3229186/1.12</f>
        <v>2883201.7857142854</v>
      </c>
      <c r="H71" s="57">
        <f t="shared" si="7"/>
        <v>2883201.7857142854</v>
      </c>
      <c r="I71" s="91">
        <f t="shared" si="6"/>
        <v>3229186</v>
      </c>
      <c r="J71" s="6" t="s">
        <v>231</v>
      </c>
      <c r="K71" s="23" t="s">
        <v>17</v>
      </c>
      <c r="L71" s="23" t="s">
        <v>15</v>
      </c>
    </row>
    <row r="72" spans="1:12" ht="93" customHeight="1">
      <c r="A72" s="25">
        <v>61</v>
      </c>
      <c r="B72" s="24" t="s">
        <v>370</v>
      </c>
      <c r="C72" s="9" t="s">
        <v>14</v>
      </c>
      <c r="D72" s="52" t="s">
        <v>374</v>
      </c>
      <c r="E72" s="52" t="s">
        <v>70</v>
      </c>
      <c r="F72" s="52">
        <v>1</v>
      </c>
      <c r="G72" s="53">
        <f>3775130/1.12</f>
        <v>3370651.7857142854</v>
      </c>
      <c r="H72" s="57">
        <f t="shared" si="7"/>
        <v>3370651.7857142854</v>
      </c>
      <c r="I72" s="91">
        <f t="shared" si="6"/>
        <v>3775130</v>
      </c>
      <c r="J72" s="6" t="s">
        <v>231</v>
      </c>
      <c r="K72" s="23" t="s">
        <v>17</v>
      </c>
      <c r="L72" s="23" t="s">
        <v>15</v>
      </c>
    </row>
    <row r="73" spans="1:12" ht="60">
      <c r="A73" s="25">
        <v>62</v>
      </c>
      <c r="B73" s="24" t="s">
        <v>371</v>
      </c>
      <c r="C73" s="9" t="s">
        <v>14</v>
      </c>
      <c r="D73" s="52" t="s">
        <v>375</v>
      </c>
      <c r="E73" s="52" t="s">
        <v>70</v>
      </c>
      <c r="F73" s="52">
        <v>1</v>
      </c>
      <c r="G73" s="53">
        <f>929483/1.12</f>
        <v>829895.53571428568</v>
      </c>
      <c r="H73" s="57">
        <f t="shared" si="7"/>
        <v>829895.53571428568</v>
      </c>
      <c r="I73" s="91">
        <f t="shared" si="6"/>
        <v>929483</v>
      </c>
      <c r="J73" s="6" t="s">
        <v>231</v>
      </c>
      <c r="K73" s="23" t="s">
        <v>17</v>
      </c>
      <c r="L73" s="23" t="s">
        <v>15</v>
      </c>
    </row>
    <row r="74" spans="1:12" ht="93" customHeight="1">
      <c r="A74" s="17">
        <v>63</v>
      </c>
      <c r="B74" s="24" t="s">
        <v>387</v>
      </c>
      <c r="C74" s="9" t="s">
        <v>14</v>
      </c>
      <c r="D74" s="24" t="s">
        <v>386</v>
      </c>
      <c r="E74" s="52" t="s">
        <v>70</v>
      </c>
      <c r="F74" s="52">
        <v>2</v>
      </c>
      <c r="G74" s="53">
        <v>2170458</v>
      </c>
      <c r="H74" s="57">
        <f t="shared" si="7"/>
        <v>4340916</v>
      </c>
      <c r="I74" s="91">
        <f t="shared" si="6"/>
        <v>4861825.9200000009</v>
      </c>
      <c r="J74" s="6" t="s">
        <v>231</v>
      </c>
      <c r="K74" s="23" t="s">
        <v>17</v>
      </c>
      <c r="L74" s="23" t="s">
        <v>15</v>
      </c>
    </row>
    <row r="75" spans="1:12" ht="156" customHeight="1">
      <c r="A75" s="17">
        <v>64</v>
      </c>
      <c r="B75" s="24" t="s">
        <v>390</v>
      </c>
      <c r="C75" s="9" t="s">
        <v>14</v>
      </c>
      <c r="D75" s="24" t="s">
        <v>391</v>
      </c>
      <c r="E75" s="52" t="s">
        <v>11</v>
      </c>
      <c r="F75" s="52">
        <v>2</v>
      </c>
      <c r="G75" s="53">
        <v>499861</v>
      </c>
      <c r="H75" s="57">
        <f t="shared" si="7"/>
        <v>999722</v>
      </c>
      <c r="I75" s="91">
        <f t="shared" si="6"/>
        <v>1119688.6400000001</v>
      </c>
      <c r="J75" s="6" t="s">
        <v>231</v>
      </c>
      <c r="K75" s="23" t="s">
        <v>17</v>
      </c>
      <c r="L75" s="23" t="s">
        <v>15</v>
      </c>
    </row>
    <row r="76" spans="1:12" ht="90">
      <c r="A76" s="25">
        <v>65</v>
      </c>
      <c r="B76" s="24" t="s">
        <v>392</v>
      </c>
      <c r="C76" s="9" t="s">
        <v>14</v>
      </c>
      <c r="D76" s="24" t="s">
        <v>427</v>
      </c>
      <c r="E76" s="52" t="s">
        <v>11</v>
      </c>
      <c r="F76" s="52">
        <v>1</v>
      </c>
      <c r="G76" s="53">
        <v>191207.14285714299</v>
      </c>
      <c r="H76" s="57">
        <f t="shared" si="7"/>
        <v>191207.14285714299</v>
      </c>
      <c r="I76" s="91">
        <f t="shared" si="6"/>
        <v>214152.00000000017</v>
      </c>
      <c r="J76" s="6" t="s">
        <v>189</v>
      </c>
      <c r="K76" s="23" t="s">
        <v>17</v>
      </c>
      <c r="L76" s="23" t="s">
        <v>15</v>
      </c>
    </row>
    <row r="77" spans="1:12" ht="45">
      <c r="A77" s="17">
        <v>66</v>
      </c>
      <c r="B77" s="24" t="s">
        <v>423</v>
      </c>
      <c r="C77" s="9" t="s">
        <v>14</v>
      </c>
      <c r="D77" s="24" t="s">
        <v>424</v>
      </c>
      <c r="E77" s="52" t="s">
        <v>70</v>
      </c>
      <c r="F77" s="52">
        <v>1</v>
      </c>
      <c r="G77" s="53">
        <v>198108.92857142855</v>
      </c>
      <c r="H77" s="57">
        <f t="shared" si="7"/>
        <v>198108.92857142855</v>
      </c>
      <c r="I77" s="91">
        <f t="shared" si="6"/>
        <v>221882</v>
      </c>
      <c r="J77" s="6" t="s">
        <v>189</v>
      </c>
      <c r="K77" s="23" t="s">
        <v>17</v>
      </c>
      <c r="L77" s="23" t="s">
        <v>15</v>
      </c>
    </row>
    <row r="78" spans="1:12" ht="45">
      <c r="A78" s="25">
        <v>67</v>
      </c>
      <c r="B78" s="24" t="s">
        <v>423</v>
      </c>
      <c r="C78" s="9" t="s">
        <v>14</v>
      </c>
      <c r="D78" s="24" t="s">
        <v>425</v>
      </c>
      <c r="E78" s="52" t="s">
        <v>70</v>
      </c>
      <c r="F78" s="52">
        <v>1</v>
      </c>
      <c r="G78" s="53">
        <v>264210.71428571426</v>
      </c>
      <c r="H78" s="57">
        <f t="shared" si="7"/>
        <v>264210.71428571426</v>
      </c>
      <c r="I78" s="91">
        <f t="shared" si="6"/>
        <v>295916</v>
      </c>
      <c r="J78" s="6" t="s">
        <v>189</v>
      </c>
      <c r="K78" s="23" t="s">
        <v>17</v>
      </c>
      <c r="L78" s="23" t="s">
        <v>15</v>
      </c>
    </row>
    <row r="79" spans="1:12" ht="45">
      <c r="A79" s="17">
        <v>68</v>
      </c>
      <c r="B79" s="24" t="s">
        <v>423</v>
      </c>
      <c r="C79" s="9" t="s">
        <v>14</v>
      </c>
      <c r="D79" s="24" t="s">
        <v>426</v>
      </c>
      <c r="E79" s="52" t="s">
        <v>70</v>
      </c>
      <c r="F79" s="52">
        <v>1</v>
      </c>
      <c r="G79" s="53">
        <v>109361.60714285713</v>
      </c>
      <c r="H79" s="57">
        <f t="shared" si="7"/>
        <v>109361.60714285713</v>
      </c>
      <c r="I79" s="91">
        <f t="shared" si="6"/>
        <v>122485</v>
      </c>
      <c r="J79" s="6" t="s">
        <v>189</v>
      </c>
      <c r="K79" s="23" t="s">
        <v>17</v>
      </c>
      <c r="L79" s="23" t="s">
        <v>15</v>
      </c>
    </row>
    <row r="80" spans="1:12" ht="343.5" customHeight="1">
      <c r="A80" s="25">
        <v>69</v>
      </c>
      <c r="B80" s="24" t="s">
        <v>393</v>
      </c>
      <c r="C80" s="94" t="s">
        <v>394</v>
      </c>
      <c r="D80" s="24" t="s">
        <v>395</v>
      </c>
      <c r="E80" s="24" t="s">
        <v>11</v>
      </c>
      <c r="F80" s="94">
        <v>1</v>
      </c>
      <c r="G80" s="24">
        <v>55189975.600000001</v>
      </c>
      <c r="H80" s="57">
        <f t="shared" si="7"/>
        <v>55189975.600000001</v>
      </c>
      <c r="I80" s="91">
        <f t="shared" si="6"/>
        <v>61812772.672000006</v>
      </c>
      <c r="J80" s="6" t="s">
        <v>396</v>
      </c>
      <c r="K80" s="23" t="s">
        <v>17</v>
      </c>
      <c r="L80" s="23" t="s">
        <v>15</v>
      </c>
    </row>
    <row r="81" spans="1:12" ht="60">
      <c r="A81" s="17">
        <v>70</v>
      </c>
      <c r="B81" s="24" t="s">
        <v>400</v>
      </c>
      <c r="C81" s="9" t="s">
        <v>14</v>
      </c>
      <c r="D81" s="24" t="s">
        <v>401</v>
      </c>
      <c r="E81" s="22" t="s">
        <v>70</v>
      </c>
      <c r="F81" s="22">
        <v>1</v>
      </c>
      <c r="G81" s="57">
        <v>449732.14</v>
      </c>
      <c r="H81" s="57">
        <f t="shared" si="7"/>
        <v>449732.14</v>
      </c>
      <c r="I81" s="91">
        <f t="shared" si="6"/>
        <v>503699.99680000008</v>
      </c>
      <c r="J81" s="6" t="s">
        <v>231</v>
      </c>
      <c r="K81" s="23" t="s">
        <v>17</v>
      </c>
      <c r="L81" s="23" t="s">
        <v>15</v>
      </c>
    </row>
    <row r="82" spans="1:12" ht="60">
      <c r="A82" s="25">
        <v>71</v>
      </c>
      <c r="B82" s="24" t="s">
        <v>402</v>
      </c>
      <c r="C82" s="24" t="s">
        <v>14</v>
      </c>
      <c r="D82" s="24" t="s">
        <v>403</v>
      </c>
      <c r="E82" s="22" t="s">
        <v>70</v>
      </c>
      <c r="F82" s="22">
        <v>1</v>
      </c>
      <c r="G82" s="53">
        <v>630495.54</v>
      </c>
      <c r="H82" s="57">
        <f t="shared" si="7"/>
        <v>630495.54</v>
      </c>
      <c r="I82" s="91">
        <f t="shared" si="6"/>
        <v>706155.00480000011</v>
      </c>
      <c r="J82" s="6" t="s">
        <v>231</v>
      </c>
      <c r="K82" s="23" t="s">
        <v>17</v>
      </c>
      <c r="L82" s="23" t="s">
        <v>15</v>
      </c>
    </row>
    <row r="83" spans="1:12" ht="90">
      <c r="A83" s="17">
        <v>72</v>
      </c>
      <c r="B83" s="24" t="s">
        <v>404</v>
      </c>
      <c r="C83" s="24" t="s">
        <v>14</v>
      </c>
      <c r="D83" s="24" t="s">
        <v>405</v>
      </c>
      <c r="E83" s="22" t="s">
        <v>70</v>
      </c>
      <c r="F83" s="22">
        <v>1</v>
      </c>
      <c r="G83" s="99">
        <v>1098035.71</v>
      </c>
      <c r="H83" s="57">
        <f t="shared" si="7"/>
        <v>1098035.71</v>
      </c>
      <c r="I83" s="91">
        <f t="shared" si="6"/>
        <v>1229799.9952</v>
      </c>
      <c r="J83" s="6" t="s">
        <v>231</v>
      </c>
      <c r="K83" s="23" t="s">
        <v>17</v>
      </c>
      <c r="L83" s="23" t="s">
        <v>15</v>
      </c>
    </row>
    <row r="84" spans="1:12" ht="45">
      <c r="A84" s="25">
        <v>73</v>
      </c>
      <c r="B84" s="24" t="s">
        <v>406</v>
      </c>
      <c r="C84" s="24" t="s">
        <v>14</v>
      </c>
      <c r="D84" s="24" t="s">
        <v>407</v>
      </c>
      <c r="E84" s="22" t="s">
        <v>70</v>
      </c>
      <c r="F84" s="22">
        <v>1</v>
      </c>
      <c r="G84" s="99">
        <v>418214.29</v>
      </c>
      <c r="H84" s="57">
        <f t="shared" si="7"/>
        <v>418214.29</v>
      </c>
      <c r="I84" s="91">
        <f t="shared" ref="I84:I115" si="8">H84*1.12</f>
        <v>468400.0048</v>
      </c>
      <c r="J84" s="6" t="s">
        <v>231</v>
      </c>
      <c r="K84" s="23" t="s">
        <v>17</v>
      </c>
      <c r="L84" s="23" t="s">
        <v>15</v>
      </c>
    </row>
    <row r="85" spans="1:12" ht="112.5" customHeight="1">
      <c r="A85" s="17">
        <v>74</v>
      </c>
      <c r="B85" s="24" t="s">
        <v>408</v>
      </c>
      <c r="C85" s="24" t="s">
        <v>14</v>
      </c>
      <c r="D85" s="24" t="s">
        <v>409</v>
      </c>
      <c r="E85" s="22" t="s">
        <v>70</v>
      </c>
      <c r="F85" s="22">
        <v>1</v>
      </c>
      <c r="G85" s="99">
        <v>236428.57</v>
      </c>
      <c r="H85" s="57">
        <f t="shared" si="7"/>
        <v>236428.57</v>
      </c>
      <c r="I85" s="91">
        <f t="shared" si="8"/>
        <v>264799.99840000004</v>
      </c>
      <c r="J85" s="6" t="s">
        <v>231</v>
      </c>
      <c r="K85" s="23" t="s">
        <v>17</v>
      </c>
      <c r="L85" s="23" t="s">
        <v>15</v>
      </c>
    </row>
    <row r="86" spans="1:12" ht="45">
      <c r="A86" s="25">
        <v>75</v>
      </c>
      <c r="B86" s="24" t="s">
        <v>410</v>
      </c>
      <c r="C86" s="24" t="s">
        <v>14</v>
      </c>
      <c r="D86" s="24" t="s">
        <v>411</v>
      </c>
      <c r="E86" s="22" t="s">
        <v>70</v>
      </c>
      <c r="F86" s="22">
        <v>1</v>
      </c>
      <c r="G86" s="57">
        <v>54017.86</v>
      </c>
      <c r="H86" s="57">
        <f t="shared" si="7"/>
        <v>54017.86</v>
      </c>
      <c r="I86" s="91">
        <f t="shared" si="8"/>
        <v>60500.003200000006</v>
      </c>
      <c r="J86" s="6" t="s">
        <v>231</v>
      </c>
      <c r="K86" s="23" t="s">
        <v>17</v>
      </c>
      <c r="L86" s="23" t="s">
        <v>15</v>
      </c>
    </row>
    <row r="87" spans="1:12" ht="75">
      <c r="A87" s="17">
        <v>76</v>
      </c>
      <c r="B87" s="24" t="s">
        <v>412</v>
      </c>
      <c r="C87" s="24" t="s">
        <v>14</v>
      </c>
      <c r="D87" s="24" t="s">
        <v>413</v>
      </c>
      <c r="E87" s="22" t="s">
        <v>70</v>
      </c>
      <c r="F87" s="22">
        <v>1</v>
      </c>
      <c r="G87" s="57">
        <v>996607.14</v>
      </c>
      <c r="H87" s="57">
        <f t="shared" si="7"/>
        <v>996607.14</v>
      </c>
      <c r="I87" s="91">
        <f t="shared" si="8"/>
        <v>1116199.9968000001</v>
      </c>
      <c r="J87" s="6" t="s">
        <v>231</v>
      </c>
      <c r="K87" s="23" t="s">
        <v>17</v>
      </c>
      <c r="L87" s="23" t="s">
        <v>15</v>
      </c>
    </row>
    <row r="88" spans="1:12" ht="75">
      <c r="A88" s="25">
        <v>77</v>
      </c>
      <c r="B88" s="24" t="s">
        <v>414</v>
      </c>
      <c r="C88" s="24" t="s">
        <v>14</v>
      </c>
      <c r="D88" s="24" t="s">
        <v>415</v>
      </c>
      <c r="E88" s="22" t="s">
        <v>70</v>
      </c>
      <c r="F88" s="22">
        <v>1</v>
      </c>
      <c r="G88" s="57">
        <v>491071.43</v>
      </c>
      <c r="H88" s="57">
        <f t="shared" si="7"/>
        <v>491071.43</v>
      </c>
      <c r="I88" s="91">
        <f t="shared" si="8"/>
        <v>550000.00160000008</v>
      </c>
      <c r="J88" s="6" t="s">
        <v>231</v>
      </c>
      <c r="K88" s="23" t="s">
        <v>17</v>
      </c>
      <c r="L88" s="23" t="s">
        <v>15</v>
      </c>
    </row>
    <row r="89" spans="1:12" ht="150">
      <c r="A89" s="17">
        <v>78</v>
      </c>
      <c r="B89" s="24" t="s">
        <v>416</v>
      </c>
      <c r="C89" s="24" t="s">
        <v>14</v>
      </c>
      <c r="D89" s="24" t="s">
        <v>421</v>
      </c>
      <c r="E89" s="22" t="s">
        <v>70</v>
      </c>
      <c r="F89" s="22">
        <v>1</v>
      </c>
      <c r="G89" s="57">
        <v>3246565</v>
      </c>
      <c r="H89" s="57">
        <f t="shared" si="7"/>
        <v>3246565</v>
      </c>
      <c r="I89" s="91">
        <f t="shared" si="8"/>
        <v>3636152.8000000003</v>
      </c>
      <c r="J89" s="6" t="s">
        <v>231</v>
      </c>
      <c r="K89" s="23" t="s">
        <v>17</v>
      </c>
      <c r="L89" s="23" t="s">
        <v>15</v>
      </c>
    </row>
    <row r="90" spans="1:12" ht="45">
      <c r="A90" s="25">
        <v>79</v>
      </c>
      <c r="B90" s="24" t="s">
        <v>417</v>
      </c>
      <c r="C90" s="24" t="s">
        <v>14</v>
      </c>
      <c r="D90" s="24" t="s">
        <v>419</v>
      </c>
      <c r="E90" s="22" t="s">
        <v>70</v>
      </c>
      <c r="F90" s="22">
        <v>1</v>
      </c>
      <c r="G90" s="57">
        <v>219643</v>
      </c>
      <c r="H90" s="57">
        <f t="shared" si="7"/>
        <v>219643</v>
      </c>
      <c r="I90" s="91">
        <f t="shared" si="8"/>
        <v>246000.16000000003</v>
      </c>
      <c r="J90" s="6" t="s">
        <v>230</v>
      </c>
      <c r="K90" s="23" t="s">
        <v>17</v>
      </c>
      <c r="L90" s="23" t="s">
        <v>15</v>
      </c>
    </row>
    <row r="91" spans="1:12" ht="60">
      <c r="A91" s="17">
        <v>80</v>
      </c>
      <c r="B91" s="24" t="s">
        <v>418</v>
      </c>
      <c r="C91" s="24" t="s">
        <v>14</v>
      </c>
      <c r="D91" s="24" t="s">
        <v>420</v>
      </c>
      <c r="E91" s="22" t="s">
        <v>70</v>
      </c>
      <c r="F91" s="22">
        <v>1</v>
      </c>
      <c r="G91" s="57">
        <v>123438</v>
      </c>
      <c r="H91" s="57">
        <f t="shared" si="7"/>
        <v>123438</v>
      </c>
      <c r="I91" s="91">
        <f t="shared" si="8"/>
        <v>138250.56000000003</v>
      </c>
      <c r="J91" s="6" t="s">
        <v>230</v>
      </c>
      <c r="K91" s="23" t="s">
        <v>17</v>
      </c>
      <c r="L91" s="23" t="s">
        <v>15</v>
      </c>
    </row>
    <row r="92" spans="1:12" ht="135">
      <c r="A92" s="25">
        <v>81</v>
      </c>
      <c r="B92" s="100" t="s">
        <v>430</v>
      </c>
      <c r="C92" s="100" t="s">
        <v>394</v>
      </c>
      <c r="D92" s="101" t="s">
        <v>431</v>
      </c>
      <c r="E92" s="22" t="s">
        <v>70</v>
      </c>
      <c r="F92" s="22">
        <v>2</v>
      </c>
      <c r="G92" s="57">
        <v>5183482.3899999997</v>
      </c>
      <c r="H92" s="57">
        <f t="shared" si="7"/>
        <v>10366964.779999999</v>
      </c>
      <c r="I92" s="91">
        <f t="shared" si="8"/>
        <v>11611000.5536</v>
      </c>
      <c r="J92" s="6" t="s">
        <v>428</v>
      </c>
      <c r="K92" s="23" t="s">
        <v>17</v>
      </c>
      <c r="L92" s="23" t="s">
        <v>15</v>
      </c>
    </row>
    <row r="93" spans="1:12" ht="195">
      <c r="A93" s="25">
        <v>82</v>
      </c>
      <c r="B93" s="100" t="s">
        <v>441</v>
      </c>
      <c r="C93" s="24" t="s">
        <v>14</v>
      </c>
      <c r="D93" s="103" t="s">
        <v>442</v>
      </c>
      <c r="E93" s="22" t="s">
        <v>70</v>
      </c>
      <c r="F93" s="22">
        <v>1</v>
      </c>
      <c r="G93" s="57">
        <v>4107142.85</v>
      </c>
      <c r="H93" s="57">
        <f t="shared" si="7"/>
        <v>4107142.85</v>
      </c>
      <c r="I93" s="91">
        <f t="shared" si="8"/>
        <v>4599999.9920000006</v>
      </c>
      <c r="J93" s="6" t="s">
        <v>443</v>
      </c>
      <c r="K93" s="23" t="s">
        <v>17</v>
      </c>
      <c r="L93" s="23" t="s">
        <v>15</v>
      </c>
    </row>
    <row r="94" spans="1:12" s="71" customFormat="1" ht="60">
      <c r="A94" s="61">
        <v>83</v>
      </c>
      <c r="B94" s="137" t="s">
        <v>453</v>
      </c>
      <c r="C94" s="75" t="s">
        <v>14</v>
      </c>
      <c r="D94" s="166" t="s">
        <v>637</v>
      </c>
      <c r="E94" s="83" t="s">
        <v>367</v>
      </c>
      <c r="F94" s="83">
        <v>3</v>
      </c>
      <c r="G94" s="138">
        <v>1445028.66</v>
      </c>
      <c r="H94" s="84">
        <f t="shared" si="7"/>
        <v>4335085.9799999995</v>
      </c>
      <c r="I94" s="85">
        <f t="shared" si="8"/>
        <v>4855296.2976000002</v>
      </c>
      <c r="J94" s="68" t="s">
        <v>456</v>
      </c>
      <c r="K94" s="79" t="s">
        <v>17</v>
      </c>
      <c r="L94" s="79" t="s">
        <v>15</v>
      </c>
    </row>
    <row r="95" spans="1:12" s="71" customFormat="1" ht="103.5" customHeight="1">
      <c r="A95" s="61">
        <v>84</v>
      </c>
      <c r="B95" s="137" t="s">
        <v>454</v>
      </c>
      <c r="C95" s="75" t="s">
        <v>14</v>
      </c>
      <c r="D95" s="144" t="s">
        <v>700</v>
      </c>
      <c r="E95" s="83" t="s">
        <v>367</v>
      </c>
      <c r="F95" s="83">
        <v>1</v>
      </c>
      <c r="G95" s="138">
        <v>1573918.75</v>
      </c>
      <c r="H95" s="84">
        <f t="shared" si="7"/>
        <v>1573918.75</v>
      </c>
      <c r="I95" s="85">
        <f t="shared" si="8"/>
        <v>1762789.0000000002</v>
      </c>
      <c r="J95" s="68" t="s">
        <v>456</v>
      </c>
      <c r="K95" s="79" t="s">
        <v>17</v>
      </c>
      <c r="L95" s="79" t="s">
        <v>15</v>
      </c>
    </row>
    <row r="96" spans="1:12" s="71" customFormat="1" ht="103.5" customHeight="1">
      <c r="A96" s="61">
        <v>85</v>
      </c>
      <c r="B96" s="137" t="s">
        <v>454</v>
      </c>
      <c r="C96" s="75" t="s">
        <v>14</v>
      </c>
      <c r="D96" s="144" t="s">
        <v>645</v>
      </c>
      <c r="E96" s="83" t="s">
        <v>367</v>
      </c>
      <c r="F96" s="83">
        <v>2</v>
      </c>
      <c r="G96" s="138">
        <v>1354674</v>
      </c>
      <c r="H96" s="84">
        <f t="shared" si="7"/>
        <v>2709348</v>
      </c>
      <c r="I96" s="85">
        <f t="shared" si="8"/>
        <v>3034469.7600000002</v>
      </c>
      <c r="J96" s="68" t="s">
        <v>456</v>
      </c>
      <c r="K96" s="79" t="s">
        <v>17</v>
      </c>
      <c r="L96" s="79" t="s">
        <v>15</v>
      </c>
    </row>
    <row r="97" spans="1:12" s="71" customFormat="1" ht="81" customHeight="1">
      <c r="A97" s="61">
        <v>86</v>
      </c>
      <c r="B97" s="137" t="s">
        <v>455</v>
      </c>
      <c r="C97" s="75" t="s">
        <v>14</v>
      </c>
      <c r="D97" s="166" t="s">
        <v>701</v>
      </c>
      <c r="E97" s="83" t="s">
        <v>367</v>
      </c>
      <c r="F97" s="83">
        <v>2</v>
      </c>
      <c r="G97" s="138">
        <v>704243.75</v>
      </c>
      <c r="H97" s="84">
        <f t="shared" si="7"/>
        <v>1408487.5</v>
      </c>
      <c r="I97" s="85">
        <f t="shared" si="8"/>
        <v>1577506.0000000002</v>
      </c>
      <c r="J97" s="68" t="s">
        <v>456</v>
      </c>
      <c r="K97" s="79" t="s">
        <v>17</v>
      </c>
      <c r="L97" s="79" t="s">
        <v>15</v>
      </c>
    </row>
    <row r="98" spans="1:12" s="71" customFormat="1" ht="86.25" customHeight="1">
      <c r="A98" s="61">
        <v>87</v>
      </c>
      <c r="B98" s="137" t="s">
        <v>455</v>
      </c>
      <c r="C98" s="75" t="s">
        <v>14</v>
      </c>
      <c r="D98" s="166" t="s">
        <v>702</v>
      </c>
      <c r="E98" s="83" t="s">
        <v>367</v>
      </c>
      <c r="F98" s="83">
        <v>1</v>
      </c>
      <c r="G98" s="138">
        <v>1498179.46</v>
      </c>
      <c r="H98" s="84">
        <f t="shared" si="7"/>
        <v>1498179.46</v>
      </c>
      <c r="I98" s="85">
        <f t="shared" si="8"/>
        <v>1677960.9952</v>
      </c>
      <c r="J98" s="68" t="s">
        <v>456</v>
      </c>
      <c r="K98" s="79" t="s">
        <v>17</v>
      </c>
      <c r="L98" s="79" t="s">
        <v>15</v>
      </c>
    </row>
    <row r="99" spans="1:12" ht="99" customHeight="1">
      <c r="A99" s="25">
        <v>88</v>
      </c>
      <c r="B99" s="100" t="s">
        <v>450</v>
      </c>
      <c r="C99" s="24" t="s">
        <v>14</v>
      </c>
      <c r="D99" s="103" t="s">
        <v>452</v>
      </c>
      <c r="E99" s="52" t="s">
        <v>11</v>
      </c>
      <c r="F99" s="52">
        <v>1</v>
      </c>
      <c r="G99" s="57">
        <v>260876.79</v>
      </c>
      <c r="H99" s="57">
        <v>260876.79</v>
      </c>
      <c r="I99" s="91">
        <f t="shared" si="8"/>
        <v>292182.00480000005</v>
      </c>
      <c r="J99" s="6" t="s">
        <v>231</v>
      </c>
      <c r="K99" s="23" t="s">
        <v>17</v>
      </c>
      <c r="L99" s="23" t="s">
        <v>15</v>
      </c>
    </row>
    <row r="100" spans="1:12" ht="105">
      <c r="A100" s="25">
        <v>89</v>
      </c>
      <c r="B100" s="100" t="s">
        <v>451</v>
      </c>
      <c r="C100" s="24" t="s">
        <v>14</v>
      </c>
      <c r="D100" s="103" t="s">
        <v>457</v>
      </c>
      <c r="E100" s="52" t="s">
        <v>11</v>
      </c>
      <c r="F100" s="52">
        <v>1</v>
      </c>
      <c r="G100" s="57">
        <v>500491.07</v>
      </c>
      <c r="H100" s="57">
        <v>500491.07</v>
      </c>
      <c r="I100" s="91">
        <f t="shared" si="8"/>
        <v>560549.99840000004</v>
      </c>
      <c r="J100" s="6" t="s">
        <v>231</v>
      </c>
      <c r="K100" s="23" t="s">
        <v>17</v>
      </c>
      <c r="L100" s="23" t="s">
        <v>15</v>
      </c>
    </row>
    <row r="101" spans="1:12" ht="45">
      <c r="A101" s="25">
        <v>90</v>
      </c>
      <c r="B101" s="100" t="s">
        <v>459</v>
      </c>
      <c r="C101" s="24" t="s">
        <v>14</v>
      </c>
      <c r="D101" s="24" t="s">
        <v>506</v>
      </c>
      <c r="E101" s="22" t="s">
        <v>367</v>
      </c>
      <c r="F101" s="22">
        <v>1</v>
      </c>
      <c r="G101" s="57">
        <v>426612</v>
      </c>
      <c r="H101" s="57">
        <f t="shared" ref="H101:H132" si="9">F101*G101</f>
        <v>426612</v>
      </c>
      <c r="I101" s="91">
        <f t="shared" si="8"/>
        <v>477805.44000000006</v>
      </c>
      <c r="J101" s="6" t="s">
        <v>231</v>
      </c>
      <c r="K101" s="23" t="s">
        <v>17</v>
      </c>
      <c r="L101" s="23" t="s">
        <v>15</v>
      </c>
    </row>
    <row r="102" spans="1:12" ht="45">
      <c r="A102" s="25">
        <v>91</v>
      </c>
      <c r="B102" s="100" t="s">
        <v>459</v>
      </c>
      <c r="C102" s="24" t="s">
        <v>14</v>
      </c>
      <c r="D102" s="24" t="s">
        <v>507</v>
      </c>
      <c r="E102" s="22" t="s">
        <v>367</v>
      </c>
      <c r="F102" s="22">
        <v>1</v>
      </c>
      <c r="G102" s="57">
        <v>426612</v>
      </c>
      <c r="H102" s="57">
        <f t="shared" si="9"/>
        <v>426612</v>
      </c>
      <c r="I102" s="91">
        <f t="shared" si="8"/>
        <v>477805.44000000006</v>
      </c>
      <c r="J102" s="6" t="s">
        <v>231</v>
      </c>
      <c r="K102" s="23" t="s">
        <v>17</v>
      </c>
      <c r="L102" s="23" t="s">
        <v>15</v>
      </c>
    </row>
    <row r="103" spans="1:12" ht="45">
      <c r="A103" s="25">
        <v>92</v>
      </c>
      <c r="B103" s="100" t="s">
        <v>460</v>
      </c>
      <c r="C103" s="24" t="s">
        <v>14</v>
      </c>
      <c r="D103" s="24" t="s">
        <v>462</v>
      </c>
      <c r="E103" s="22" t="s">
        <v>367</v>
      </c>
      <c r="F103" s="22">
        <v>1</v>
      </c>
      <c r="G103" s="57">
        <v>497552</v>
      </c>
      <c r="H103" s="57">
        <f t="shared" si="9"/>
        <v>497552</v>
      </c>
      <c r="I103" s="91">
        <f t="shared" si="8"/>
        <v>557258.24000000011</v>
      </c>
      <c r="J103" s="6" t="s">
        <v>231</v>
      </c>
      <c r="K103" s="23" t="s">
        <v>17</v>
      </c>
      <c r="L103" s="23" t="s">
        <v>15</v>
      </c>
    </row>
    <row r="104" spans="1:12" ht="45">
      <c r="A104" s="25">
        <v>93</v>
      </c>
      <c r="B104" s="100" t="s">
        <v>461</v>
      </c>
      <c r="C104" s="24" t="s">
        <v>14</v>
      </c>
      <c r="D104" s="24" t="s">
        <v>463</v>
      </c>
      <c r="E104" s="22" t="s">
        <v>367</v>
      </c>
      <c r="F104" s="22">
        <v>1</v>
      </c>
      <c r="G104" s="57">
        <v>366744</v>
      </c>
      <c r="H104" s="57">
        <f t="shared" si="9"/>
        <v>366744</v>
      </c>
      <c r="I104" s="91">
        <f t="shared" si="8"/>
        <v>410753.28000000003</v>
      </c>
      <c r="J104" s="6" t="s">
        <v>231</v>
      </c>
      <c r="K104" s="23" t="s">
        <v>17</v>
      </c>
      <c r="L104" s="23" t="s">
        <v>15</v>
      </c>
    </row>
    <row r="105" spans="1:12" ht="135">
      <c r="A105" s="25">
        <v>94</v>
      </c>
      <c r="B105" s="6" t="s">
        <v>480</v>
      </c>
      <c r="C105" s="24" t="s">
        <v>394</v>
      </c>
      <c r="D105" s="6" t="s">
        <v>481</v>
      </c>
      <c r="E105" s="52" t="s">
        <v>11</v>
      </c>
      <c r="F105" s="52">
        <v>1</v>
      </c>
      <c r="G105" s="57">
        <v>81000000</v>
      </c>
      <c r="H105" s="57">
        <f t="shared" si="9"/>
        <v>81000000</v>
      </c>
      <c r="I105" s="91">
        <f t="shared" si="8"/>
        <v>90720000.000000015</v>
      </c>
      <c r="J105" s="6" t="s">
        <v>521</v>
      </c>
      <c r="K105" s="23" t="s">
        <v>17</v>
      </c>
      <c r="L105" s="23" t="s">
        <v>15</v>
      </c>
    </row>
    <row r="106" spans="1:12" ht="150">
      <c r="A106" s="25">
        <v>95</v>
      </c>
      <c r="B106" s="24" t="s">
        <v>489</v>
      </c>
      <c r="C106" s="24" t="s">
        <v>14</v>
      </c>
      <c r="D106" s="24" t="s">
        <v>491</v>
      </c>
      <c r="E106" s="24" t="s">
        <v>367</v>
      </c>
      <c r="F106" s="24">
        <v>3</v>
      </c>
      <c r="G106" s="53">
        <v>842857.14</v>
      </c>
      <c r="H106" s="57">
        <f t="shared" si="9"/>
        <v>2528571.42</v>
      </c>
      <c r="I106" s="91">
        <f t="shared" si="8"/>
        <v>2831999.9904</v>
      </c>
      <c r="J106" s="6" t="s">
        <v>490</v>
      </c>
      <c r="K106" s="23" t="s">
        <v>17</v>
      </c>
      <c r="L106" s="24" t="s">
        <v>15</v>
      </c>
    </row>
    <row r="107" spans="1:12" ht="210">
      <c r="A107" s="25">
        <v>96</v>
      </c>
      <c r="B107" s="24" t="s">
        <v>503</v>
      </c>
      <c r="C107" s="24" t="s">
        <v>14</v>
      </c>
      <c r="D107" s="24" t="s">
        <v>504</v>
      </c>
      <c r="E107" s="52" t="s">
        <v>11</v>
      </c>
      <c r="F107" s="52">
        <v>1</v>
      </c>
      <c r="G107" s="53">
        <v>2623679</v>
      </c>
      <c r="H107" s="57">
        <f t="shared" si="9"/>
        <v>2623679</v>
      </c>
      <c r="I107" s="91">
        <f t="shared" si="8"/>
        <v>2938520.4800000004</v>
      </c>
      <c r="J107" s="6" t="s">
        <v>231</v>
      </c>
      <c r="K107" s="23" t="s">
        <v>17</v>
      </c>
      <c r="L107" s="24" t="s">
        <v>15</v>
      </c>
    </row>
    <row r="108" spans="1:12" ht="105">
      <c r="A108" s="25">
        <v>97</v>
      </c>
      <c r="B108" s="24" t="s">
        <v>508</v>
      </c>
      <c r="C108" s="24" t="s">
        <v>14</v>
      </c>
      <c r="D108" s="24" t="s">
        <v>515</v>
      </c>
      <c r="E108" s="52" t="s">
        <v>11</v>
      </c>
      <c r="F108" s="52">
        <v>6</v>
      </c>
      <c r="G108" s="53">
        <v>610893</v>
      </c>
      <c r="H108" s="57">
        <f t="shared" si="9"/>
        <v>3665358</v>
      </c>
      <c r="I108" s="91">
        <f t="shared" si="8"/>
        <v>4105200.9600000004</v>
      </c>
      <c r="J108" s="6" t="s">
        <v>218</v>
      </c>
      <c r="K108" s="23" t="s">
        <v>17</v>
      </c>
      <c r="L108" s="24" t="s">
        <v>15</v>
      </c>
    </row>
    <row r="109" spans="1:12" ht="240">
      <c r="A109" s="25">
        <v>98</v>
      </c>
      <c r="B109" s="167" t="s">
        <v>509</v>
      </c>
      <c r="C109" s="167" t="s">
        <v>14</v>
      </c>
      <c r="D109" s="168" t="s">
        <v>510</v>
      </c>
      <c r="E109" s="52" t="s">
        <v>11</v>
      </c>
      <c r="F109" s="52">
        <v>1</v>
      </c>
      <c r="G109" s="108">
        <v>2012664.29</v>
      </c>
      <c r="H109" s="57">
        <f t="shared" si="9"/>
        <v>2012664.29</v>
      </c>
      <c r="I109" s="91">
        <f t="shared" si="8"/>
        <v>2254184.0048000002</v>
      </c>
      <c r="J109" s="6" t="s">
        <v>231</v>
      </c>
      <c r="K109" s="23" t="s">
        <v>17</v>
      </c>
      <c r="L109" s="24" t="s">
        <v>15</v>
      </c>
    </row>
    <row r="110" spans="1:12" ht="120">
      <c r="A110" s="25">
        <v>99</v>
      </c>
      <c r="B110" s="167" t="s">
        <v>522</v>
      </c>
      <c r="C110" s="167" t="s">
        <v>14</v>
      </c>
      <c r="D110" s="168" t="s">
        <v>523</v>
      </c>
      <c r="E110" s="52" t="s">
        <v>11</v>
      </c>
      <c r="F110" s="52">
        <v>1</v>
      </c>
      <c r="G110" s="108">
        <v>8199881</v>
      </c>
      <c r="H110" s="106">
        <f t="shared" si="9"/>
        <v>8199881</v>
      </c>
      <c r="I110" s="107">
        <f t="shared" si="8"/>
        <v>9183866.7200000007</v>
      </c>
      <c r="J110" s="6" t="s">
        <v>231</v>
      </c>
      <c r="K110" s="23" t="s">
        <v>17</v>
      </c>
      <c r="L110" s="24" t="s">
        <v>15</v>
      </c>
    </row>
    <row r="111" spans="1:12" ht="60">
      <c r="A111" s="25">
        <v>100</v>
      </c>
      <c r="B111" s="47" t="s">
        <v>530</v>
      </c>
      <c r="C111" s="167" t="s">
        <v>14</v>
      </c>
      <c r="D111" s="24" t="s">
        <v>578</v>
      </c>
      <c r="E111" s="24" t="s">
        <v>70</v>
      </c>
      <c r="F111" s="24">
        <v>16</v>
      </c>
      <c r="G111" s="105">
        <f>79200/1.12</f>
        <v>70714.28571428571</v>
      </c>
      <c r="H111" s="106">
        <f t="shared" si="9"/>
        <v>1131428.5714285714</v>
      </c>
      <c r="I111" s="107">
        <f t="shared" si="8"/>
        <v>1267200</v>
      </c>
      <c r="J111" s="6" t="s">
        <v>231</v>
      </c>
      <c r="K111" s="23" t="s">
        <v>17</v>
      </c>
      <c r="L111" s="24" t="s">
        <v>15</v>
      </c>
    </row>
    <row r="112" spans="1:12" ht="75">
      <c r="A112" s="25">
        <v>101</v>
      </c>
      <c r="B112" s="24" t="s">
        <v>531</v>
      </c>
      <c r="C112" s="167" t="s">
        <v>14</v>
      </c>
      <c r="D112" s="9" t="s">
        <v>532</v>
      </c>
      <c r="E112" s="24" t="s">
        <v>70</v>
      </c>
      <c r="F112" s="24">
        <v>4</v>
      </c>
      <c r="G112" s="105">
        <f>310204/1.12</f>
        <v>276967.8571428571</v>
      </c>
      <c r="H112" s="106">
        <f t="shared" si="9"/>
        <v>1107871.4285714284</v>
      </c>
      <c r="I112" s="107">
        <f t="shared" si="8"/>
        <v>1240816</v>
      </c>
      <c r="J112" s="6" t="s">
        <v>540</v>
      </c>
      <c r="K112" s="23" t="s">
        <v>17</v>
      </c>
      <c r="L112" s="24" t="s">
        <v>15</v>
      </c>
    </row>
    <row r="113" spans="1:12" ht="75">
      <c r="A113" s="25">
        <v>102</v>
      </c>
      <c r="B113" s="47" t="s">
        <v>533</v>
      </c>
      <c r="C113" s="24" t="s">
        <v>394</v>
      </c>
      <c r="D113" s="24" t="s">
        <v>534</v>
      </c>
      <c r="E113" s="24" t="s">
        <v>70</v>
      </c>
      <c r="F113" s="24">
        <v>8</v>
      </c>
      <c r="G113" s="53">
        <f>1455300/1.12</f>
        <v>1299374.9999999998</v>
      </c>
      <c r="H113" s="106">
        <f t="shared" si="9"/>
        <v>10394999.999999998</v>
      </c>
      <c r="I113" s="107">
        <f t="shared" si="8"/>
        <v>11642399.999999998</v>
      </c>
      <c r="J113" s="6" t="s">
        <v>231</v>
      </c>
      <c r="K113" s="23" t="s">
        <v>17</v>
      </c>
      <c r="L113" s="24" t="s">
        <v>15</v>
      </c>
    </row>
    <row r="114" spans="1:12" ht="180">
      <c r="A114" s="25">
        <v>103</v>
      </c>
      <c r="B114" s="169" t="s">
        <v>536</v>
      </c>
      <c r="C114" s="52" t="s">
        <v>537</v>
      </c>
      <c r="D114" s="170" t="s">
        <v>538</v>
      </c>
      <c r="E114" s="52" t="s">
        <v>70</v>
      </c>
      <c r="F114" s="52">
        <v>1</v>
      </c>
      <c r="G114" s="105">
        <f>1275000/1.12</f>
        <v>1138392.857142857</v>
      </c>
      <c r="H114" s="106">
        <f t="shared" si="9"/>
        <v>1138392.857142857</v>
      </c>
      <c r="I114" s="107">
        <f t="shared" si="8"/>
        <v>1275000</v>
      </c>
      <c r="J114" s="6" t="s">
        <v>539</v>
      </c>
      <c r="K114" s="23" t="s">
        <v>17</v>
      </c>
      <c r="L114" s="24" t="s">
        <v>15</v>
      </c>
    </row>
    <row r="115" spans="1:12" ht="90">
      <c r="A115" s="25">
        <v>104</v>
      </c>
      <c r="B115" s="171" t="s">
        <v>541</v>
      </c>
      <c r="C115" s="167" t="s">
        <v>14</v>
      </c>
      <c r="D115" s="166" t="s">
        <v>676</v>
      </c>
      <c r="E115" s="172" t="s">
        <v>70</v>
      </c>
      <c r="F115" s="172">
        <v>1</v>
      </c>
      <c r="G115" s="106">
        <f>2750976/1.12</f>
        <v>2456228.5714285714</v>
      </c>
      <c r="H115" s="106">
        <f t="shared" si="9"/>
        <v>2456228.5714285714</v>
      </c>
      <c r="I115" s="107">
        <f t="shared" si="8"/>
        <v>2750976</v>
      </c>
      <c r="J115" s="6" t="s">
        <v>231</v>
      </c>
      <c r="K115" s="23" t="s">
        <v>17</v>
      </c>
      <c r="L115" s="24" t="s">
        <v>15</v>
      </c>
    </row>
    <row r="116" spans="1:12" ht="90">
      <c r="A116" s="25">
        <v>105</v>
      </c>
      <c r="B116" s="171" t="s">
        <v>677</v>
      </c>
      <c r="C116" s="167" t="s">
        <v>14</v>
      </c>
      <c r="D116" s="166" t="s">
        <v>678</v>
      </c>
      <c r="E116" s="172" t="s">
        <v>70</v>
      </c>
      <c r="F116" s="172">
        <v>1</v>
      </c>
      <c r="G116" s="106">
        <f>1514093/1.12</f>
        <v>1351868.7499999998</v>
      </c>
      <c r="H116" s="106">
        <f t="shared" si="9"/>
        <v>1351868.7499999998</v>
      </c>
      <c r="I116" s="107">
        <f t="shared" ref="I116:I147" si="10">H116*1.12</f>
        <v>1514092.9999999998</v>
      </c>
      <c r="J116" s="6" t="s">
        <v>231</v>
      </c>
      <c r="K116" s="23" t="s">
        <v>17</v>
      </c>
      <c r="L116" s="24" t="s">
        <v>15</v>
      </c>
    </row>
    <row r="117" spans="1:12" ht="45">
      <c r="A117" s="25">
        <v>106</v>
      </c>
      <c r="B117" s="171" t="s">
        <v>542</v>
      </c>
      <c r="C117" s="167" t="s">
        <v>14</v>
      </c>
      <c r="D117" s="173" t="s">
        <v>543</v>
      </c>
      <c r="E117" s="172" t="s">
        <v>70</v>
      </c>
      <c r="F117" s="172">
        <v>1</v>
      </c>
      <c r="G117" s="106">
        <f>106939/1.12</f>
        <v>95481.249999999985</v>
      </c>
      <c r="H117" s="106">
        <f t="shared" si="9"/>
        <v>95481.249999999985</v>
      </c>
      <c r="I117" s="107">
        <f t="shared" si="10"/>
        <v>106939</v>
      </c>
      <c r="J117" s="6" t="s">
        <v>231</v>
      </c>
      <c r="K117" s="23" t="s">
        <v>17</v>
      </c>
      <c r="L117" s="24" t="s">
        <v>15</v>
      </c>
    </row>
    <row r="118" spans="1:12" ht="88.5" customHeight="1">
      <c r="A118" s="25">
        <v>107</v>
      </c>
      <c r="B118" s="171" t="s">
        <v>544</v>
      </c>
      <c r="C118" s="167" t="s">
        <v>14</v>
      </c>
      <c r="D118" s="173" t="s">
        <v>545</v>
      </c>
      <c r="E118" s="172" t="s">
        <v>70</v>
      </c>
      <c r="F118" s="172">
        <v>1</v>
      </c>
      <c r="G118" s="106">
        <f>2098344/1.12</f>
        <v>1873521.4285714284</v>
      </c>
      <c r="H118" s="106">
        <f t="shared" si="9"/>
        <v>1873521.4285714284</v>
      </c>
      <c r="I118" s="107">
        <f t="shared" si="10"/>
        <v>2098344</v>
      </c>
      <c r="J118" s="6" t="s">
        <v>231</v>
      </c>
      <c r="K118" s="23" t="s">
        <v>17</v>
      </c>
      <c r="L118" s="24" t="s">
        <v>15</v>
      </c>
    </row>
    <row r="119" spans="1:12" ht="105">
      <c r="A119" s="25">
        <v>108</v>
      </c>
      <c r="B119" s="171" t="s">
        <v>546</v>
      </c>
      <c r="C119" s="167" t="s">
        <v>14</v>
      </c>
      <c r="D119" s="166" t="s">
        <v>679</v>
      </c>
      <c r="E119" s="172" t="s">
        <v>70</v>
      </c>
      <c r="F119" s="172">
        <v>1</v>
      </c>
      <c r="G119" s="106">
        <f>2723954/1.12</f>
        <v>2432101.7857142854</v>
      </c>
      <c r="H119" s="106">
        <f t="shared" si="9"/>
        <v>2432101.7857142854</v>
      </c>
      <c r="I119" s="107">
        <f t="shared" si="10"/>
        <v>2723954</v>
      </c>
      <c r="J119" s="6" t="s">
        <v>231</v>
      </c>
      <c r="K119" s="23" t="s">
        <v>17</v>
      </c>
      <c r="L119" s="24" t="s">
        <v>15</v>
      </c>
    </row>
    <row r="120" spans="1:12" ht="135">
      <c r="A120" s="25">
        <v>109</v>
      </c>
      <c r="B120" s="169" t="s">
        <v>547</v>
      </c>
      <c r="C120" s="167" t="s">
        <v>14</v>
      </c>
      <c r="D120" s="24" t="s">
        <v>551</v>
      </c>
      <c r="E120" s="172" t="s">
        <v>70</v>
      </c>
      <c r="F120" s="172">
        <v>1</v>
      </c>
      <c r="G120" s="105">
        <v>1801533</v>
      </c>
      <c r="H120" s="106">
        <f t="shared" si="9"/>
        <v>1801533</v>
      </c>
      <c r="I120" s="107">
        <f t="shared" si="10"/>
        <v>2017716.9600000002</v>
      </c>
      <c r="J120" s="6" t="s">
        <v>231</v>
      </c>
      <c r="K120" s="23" t="s">
        <v>17</v>
      </c>
      <c r="L120" s="24" t="s">
        <v>15</v>
      </c>
    </row>
    <row r="121" spans="1:12" ht="45">
      <c r="A121" s="25">
        <v>110</v>
      </c>
      <c r="B121" s="169" t="s">
        <v>548</v>
      </c>
      <c r="C121" s="167" t="s">
        <v>14</v>
      </c>
      <c r="D121" s="92" t="s">
        <v>703</v>
      </c>
      <c r="E121" s="172" t="s">
        <v>70</v>
      </c>
      <c r="F121" s="52">
        <v>10</v>
      </c>
      <c r="G121" s="105">
        <v>191428.57</v>
      </c>
      <c r="H121" s="106">
        <f t="shared" si="9"/>
        <v>1914285.7000000002</v>
      </c>
      <c r="I121" s="107">
        <f t="shared" si="10"/>
        <v>2143999.9840000006</v>
      </c>
      <c r="J121" s="6" t="s">
        <v>55</v>
      </c>
      <c r="K121" s="23" t="s">
        <v>17</v>
      </c>
      <c r="L121" s="24" t="s">
        <v>15</v>
      </c>
    </row>
    <row r="122" spans="1:12" ht="45">
      <c r="A122" s="25">
        <v>111</v>
      </c>
      <c r="B122" s="169" t="s">
        <v>549</v>
      </c>
      <c r="C122" s="167" t="s">
        <v>14</v>
      </c>
      <c r="D122" s="24" t="s">
        <v>571</v>
      </c>
      <c r="E122" s="172" t="s">
        <v>70</v>
      </c>
      <c r="F122" s="52">
        <v>3</v>
      </c>
      <c r="G122" s="105">
        <v>141071.43</v>
      </c>
      <c r="H122" s="106">
        <f t="shared" si="9"/>
        <v>423214.29</v>
      </c>
      <c r="I122" s="107">
        <f t="shared" si="10"/>
        <v>474000.0048</v>
      </c>
      <c r="J122" s="6" t="s">
        <v>55</v>
      </c>
      <c r="K122" s="23" t="s">
        <v>17</v>
      </c>
      <c r="L122" s="24" t="s">
        <v>15</v>
      </c>
    </row>
    <row r="123" spans="1:12" ht="90">
      <c r="A123" s="25">
        <v>112</v>
      </c>
      <c r="B123" s="169" t="s">
        <v>550</v>
      </c>
      <c r="C123" s="167" t="s">
        <v>14</v>
      </c>
      <c r="D123" s="92" t="s">
        <v>572</v>
      </c>
      <c r="E123" s="172" t="s">
        <v>70</v>
      </c>
      <c r="F123" s="52">
        <v>3</v>
      </c>
      <c r="G123" s="105">
        <v>80357.142999999996</v>
      </c>
      <c r="H123" s="106">
        <f t="shared" si="9"/>
        <v>241071.429</v>
      </c>
      <c r="I123" s="107">
        <f t="shared" si="10"/>
        <v>270000.00048000005</v>
      </c>
      <c r="J123" s="6" t="s">
        <v>55</v>
      </c>
      <c r="K123" s="23" t="s">
        <v>17</v>
      </c>
      <c r="L123" s="24" t="s">
        <v>15</v>
      </c>
    </row>
    <row r="124" spans="1:12" s="71" customFormat="1" ht="60">
      <c r="A124" s="61">
        <v>113</v>
      </c>
      <c r="B124" s="141" t="s">
        <v>559</v>
      </c>
      <c r="C124" s="174" t="s">
        <v>14</v>
      </c>
      <c r="D124" s="141" t="s">
        <v>630</v>
      </c>
      <c r="E124" s="141" t="s">
        <v>70</v>
      </c>
      <c r="F124" s="141">
        <v>2</v>
      </c>
      <c r="G124" s="66">
        <f>2653100/1.12</f>
        <v>2368839.2857142854</v>
      </c>
      <c r="H124" s="139">
        <f t="shared" si="9"/>
        <v>4737678.5714285709</v>
      </c>
      <c r="I124" s="140">
        <f t="shared" si="10"/>
        <v>5306200</v>
      </c>
      <c r="J124" s="68" t="s">
        <v>565</v>
      </c>
      <c r="K124" s="79" t="s">
        <v>17</v>
      </c>
      <c r="L124" s="75" t="s">
        <v>15</v>
      </c>
    </row>
    <row r="125" spans="1:12" s="71" customFormat="1" ht="60">
      <c r="A125" s="61">
        <v>114</v>
      </c>
      <c r="B125" s="141" t="s">
        <v>560</v>
      </c>
      <c r="C125" s="174" t="s">
        <v>14</v>
      </c>
      <c r="D125" s="141" t="s">
        <v>564</v>
      </c>
      <c r="E125" s="141" t="s">
        <v>70</v>
      </c>
      <c r="F125" s="141">
        <v>1</v>
      </c>
      <c r="G125" s="66">
        <f>2187000/1.12</f>
        <v>1952678.5714285711</v>
      </c>
      <c r="H125" s="139">
        <f t="shared" si="9"/>
        <v>1952678.5714285711</v>
      </c>
      <c r="I125" s="140">
        <f t="shared" si="10"/>
        <v>2187000</v>
      </c>
      <c r="J125" s="68" t="s">
        <v>565</v>
      </c>
      <c r="K125" s="79" t="s">
        <v>17</v>
      </c>
      <c r="L125" s="75" t="s">
        <v>15</v>
      </c>
    </row>
    <row r="126" spans="1:12" s="71" customFormat="1" ht="60">
      <c r="A126" s="61">
        <v>115</v>
      </c>
      <c r="B126" s="141" t="s">
        <v>561</v>
      </c>
      <c r="C126" s="174" t="s">
        <v>14</v>
      </c>
      <c r="D126" s="141" t="s">
        <v>631</v>
      </c>
      <c r="E126" s="141" t="s">
        <v>70</v>
      </c>
      <c r="F126" s="141">
        <v>1</v>
      </c>
      <c r="G126" s="66">
        <f>3714300/1.12</f>
        <v>3316339.2857142854</v>
      </c>
      <c r="H126" s="139">
        <f t="shared" si="9"/>
        <v>3316339.2857142854</v>
      </c>
      <c r="I126" s="140">
        <f t="shared" si="10"/>
        <v>3714300</v>
      </c>
      <c r="J126" s="68" t="s">
        <v>565</v>
      </c>
      <c r="K126" s="79" t="s">
        <v>17</v>
      </c>
      <c r="L126" s="75" t="s">
        <v>15</v>
      </c>
    </row>
    <row r="127" spans="1:12" s="71" customFormat="1" ht="45">
      <c r="A127" s="61">
        <v>116</v>
      </c>
      <c r="B127" s="141" t="s">
        <v>562</v>
      </c>
      <c r="C127" s="174" t="s">
        <v>14</v>
      </c>
      <c r="D127" s="141" t="s">
        <v>632</v>
      </c>
      <c r="E127" s="141" t="s">
        <v>70</v>
      </c>
      <c r="F127" s="141">
        <v>1</v>
      </c>
      <c r="G127" s="66">
        <f>398200/1.12</f>
        <v>355535.71428571426</v>
      </c>
      <c r="H127" s="139">
        <f t="shared" si="9"/>
        <v>355535.71428571426</v>
      </c>
      <c r="I127" s="140">
        <f t="shared" si="10"/>
        <v>398200</v>
      </c>
      <c r="J127" s="68" t="s">
        <v>565</v>
      </c>
      <c r="K127" s="79" t="s">
        <v>17</v>
      </c>
      <c r="L127" s="75" t="s">
        <v>15</v>
      </c>
    </row>
    <row r="128" spans="1:12" s="71" customFormat="1" ht="45">
      <c r="A128" s="61">
        <v>117</v>
      </c>
      <c r="B128" s="141" t="s">
        <v>563</v>
      </c>
      <c r="C128" s="174" t="s">
        <v>14</v>
      </c>
      <c r="D128" s="141" t="s">
        <v>633</v>
      </c>
      <c r="E128" s="141" t="s">
        <v>70</v>
      </c>
      <c r="F128" s="141">
        <v>1</v>
      </c>
      <c r="G128" s="66">
        <f>398200/1.12</f>
        <v>355535.71428571426</v>
      </c>
      <c r="H128" s="139">
        <f t="shared" si="9"/>
        <v>355535.71428571426</v>
      </c>
      <c r="I128" s="140">
        <f t="shared" si="10"/>
        <v>398200</v>
      </c>
      <c r="J128" s="68" t="s">
        <v>565</v>
      </c>
      <c r="K128" s="79" t="s">
        <v>17</v>
      </c>
      <c r="L128" s="75" t="s">
        <v>15</v>
      </c>
    </row>
    <row r="129" spans="1:12" ht="120">
      <c r="A129" s="25">
        <v>118</v>
      </c>
      <c r="B129" s="24" t="s">
        <v>566</v>
      </c>
      <c r="C129" s="24" t="s">
        <v>46</v>
      </c>
      <c r="D129" s="24" t="s">
        <v>567</v>
      </c>
      <c r="E129" s="24" t="s">
        <v>11</v>
      </c>
      <c r="F129" s="24">
        <v>1</v>
      </c>
      <c r="G129" s="53">
        <f>18200000/1.12</f>
        <v>16249999.999999998</v>
      </c>
      <c r="H129" s="106">
        <f t="shared" si="9"/>
        <v>16249999.999999998</v>
      </c>
      <c r="I129" s="107">
        <f t="shared" si="10"/>
        <v>18200000</v>
      </c>
      <c r="J129" s="6" t="s">
        <v>565</v>
      </c>
      <c r="K129" s="23" t="s">
        <v>17</v>
      </c>
      <c r="L129" s="24" t="s">
        <v>15</v>
      </c>
    </row>
    <row r="130" spans="1:12" ht="345.75" thickBot="1">
      <c r="A130" s="25">
        <v>119</v>
      </c>
      <c r="B130" s="175" t="s">
        <v>570</v>
      </c>
      <c r="C130" s="176" t="s">
        <v>46</v>
      </c>
      <c r="D130" s="46" t="s">
        <v>704</v>
      </c>
      <c r="E130" s="34" t="s">
        <v>11</v>
      </c>
      <c r="F130" s="34">
        <v>1</v>
      </c>
      <c r="G130" s="177">
        <f>21000000/1.12</f>
        <v>18750000</v>
      </c>
      <c r="H130" s="134">
        <f t="shared" si="9"/>
        <v>18750000</v>
      </c>
      <c r="I130" s="135">
        <f t="shared" si="10"/>
        <v>21000000.000000004</v>
      </c>
      <c r="J130" s="37" t="s">
        <v>231</v>
      </c>
      <c r="K130" s="136" t="s">
        <v>17</v>
      </c>
      <c r="L130" s="46" t="s">
        <v>15</v>
      </c>
    </row>
    <row r="131" spans="1:12" s="71" customFormat="1" ht="111.75" customHeight="1" thickBot="1">
      <c r="A131" s="178">
        <v>120</v>
      </c>
      <c r="B131" s="179" t="s">
        <v>573</v>
      </c>
      <c r="C131" s="180" t="s">
        <v>46</v>
      </c>
      <c r="D131" s="181" t="s">
        <v>636</v>
      </c>
      <c r="E131" s="182" t="s">
        <v>11</v>
      </c>
      <c r="F131" s="182">
        <v>1</v>
      </c>
      <c r="G131" s="183">
        <v>113219065</v>
      </c>
      <c r="H131" s="184">
        <f t="shared" si="9"/>
        <v>113219065</v>
      </c>
      <c r="I131" s="185">
        <f t="shared" si="10"/>
        <v>126805352.80000001</v>
      </c>
      <c r="J131" s="179" t="s">
        <v>565</v>
      </c>
      <c r="K131" s="186" t="s">
        <v>17</v>
      </c>
      <c r="L131" s="187" t="s">
        <v>15</v>
      </c>
    </row>
    <row r="132" spans="1:12" ht="45">
      <c r="A132" s="188">
        <v>121</v>
      </c>
      <c r="B132" s="189" t="s">
        <v>576</v>
      </c>
      <c r="C132" s="189" t="s">
        <v>14</v>
      </c>
      <c r="D132" s="189" t="s">
        <v>577</v>
      </c>
      <c r="E132" s="189" t="s">
        <v>70</v>
      </c>
      <c r="F132" s="189">
        <v>3</v>
      </c>
      <c r="G132" s="114">
        <v>233567.86</v>
      </c>
      <c r="H132" s="122">
        <f t="shared" si="9"/>
        <v>700703.58</v>
      </c>
      <c r="I132" s="123">
        <f t="shared" si="10"/>
        <v>784788.00959999999</v>
      </c>
      <c r="J132" s="115" t="s">
        <v>231</v>
      </c>
      <c r="K132" s="36" t="s">
        <v>17</v>
      </c>
      <c r="L132" s="113" t="s">
        <v>15</v>
      </c>
    </row>
    <row r="133" spans="1:12" ht="120">
      <c r="A133" s="25">
        <v>122</v>
      </c>
      <c r="B133" s="52" t="s">
        <v>579</v>
      </c>
      <c r="C133" s="52" t="s">
        <v>14</v>
      </c>
      <c r="D133" s="24" t="s">
        <v>580</v>
      </c>
      <c r="E133" s="22" t="s">
        <v>11</v>
      </c>
      <c r="F133" s="22">
        <v>1</v>
      </c>
      <c r="G133" s="53">
        <v>4207551</v>
      </c>
      <c r="H133" s="106">
        <f t="shared" ref="H133:H164" si="11">F133*G133</f>
        <v>4207551</v>
      </c>
      <c r="I133" s="107">
        <f t="shared" si="10"/>
        <v>4712457.12</v>
      </c>
      <c r="J133" s="6" t="s">
        <v>456</v>
      </c>
      <c r="K133" s="23" t="s">
        <v>17</v>
      </c>
      <c r="L133" s="24" t="s">
        <v>15</v>
      </c>
    </row>
    <row r="134" spans="1:12" ht="135">
      <c r="A134" s="25">
        <v>123</v>
      </c>
      <c r="B134" s="52" t="s">
        <v>588</v>
      </c>
      <c r="C134" s="52" t="s">
        <v>14</v>
      </c>
      <c r="D134" s="24" t="s">
        <v>589</v>
      </c>
      <c r="E134" s="52" t="s">
        <v>70</v>
      </c>
      <c r="F134" s="52">
        <v>14</v>
      </c>
      <c r="G134" s="53">
        <v>612121.42857142852</v>
      </c>
      <c r="H134" s="106">
        <f t="shared" si="11"/>
        <v>8569700</v>
      </c>
      <c r="I134" s="107">
        <f t="shared" si="10"/>
        <v>9598064</v>
      </c>
      <c r="J134" s="6" t="s">
        <v>260</v>
      </c>
      <c r="K134" s="23" t="s">
        <v>17</v>
      </c>
      <c r="L134" s="24" t="s">
        <v>15</v>
      </c>
    </row>
    <row r="135" spans="1:12" ht="105">
      <c r="A135" s="25">
        <v>124</v>
      </c>
      <c r="B135" s="52" t="s">
        <v>590</v>
      </c>
      <c r="C135" s="52" t="s">
        <v>14</v>
      </c>
      <c r="D135" s="24" t="s">
        <v>591</v>
      </c>
      <c r="E135" s="52" t="s">
        <v>70</v>
      </c>
      <c r="F135" s="52">
        <v>1</v>
      </c>
      <c r="G135" s="53">
        <v>2797901.7857142854</v>
      </c>
      <c r="H135" s="106">
        <f t="shared" si="11"/>
        <v>2797901.7857142854</v>
      </c>
      <c r="I135" s="107">
        <f t="shared" si="10"/>
        <v>3133650</v>
      </c>
      <c r="J135" s="6" t="s">
        <v>260</v>
      </c>
      <c r="K135" s="23" t="s">
        <v>17</v>
      </c>
      <c r="L135" s="24" t="s">
        <v>15</v>
      </c>
    </row>
    <row r="136" spans="1:12" s="71" customFormat="1">
      <c r="A136" s="61">
        <v>125</v>
      </c>
      <c r="B136" s="75" t="s">
        <v>597</v>
      </c>
      <c r="C136" s="272" t="s">
        <v>664</v>
      </c>
      <c r="D136" s="273"/>
      <c r="E136" s="274"/>
      <c r="F136" s="83"/>
      <c r="G136" s="66"/>
      <c r="H136" s="84"/>
      <c r="I136" s="85"/>
      <c r="J136" s="68"/>
      <c r="K136" s="79"/>
      <c r="L136" s="75"/>
    </row>
    <row r="137" spans="1:12" s="71" customFormat="1" ht="30">
      <c r="A137" s="61">
        <v>126</v>
      </c>
      <c r="B137" s="75" t="s">
        <v>598</v>
      </c>
      <c r="C137" s="272" t="s">
        <v>664</v>
      </c>
      <c r="D137" s="273"/>
      <c r="E137" s="274"/>
      <c r="F137" s="83"/>
      <c r="G137" s="66"/>
      <c r="H137" s="84"/>
      <c r="I137" s="85"/>
      <c r="J137" s="68"/>
      <c r="K137" s="79"/>
      <c r="L137" s="75"/>
    </row>
    <row r="138" spans="1:12" s="71" customFormat="1" ht="30">
      <c r="A138" s="61">
        <v>127</v>
      </c>
      <c r="B138" s="75" t="s">
        <v>598</v>
      </c>
      <c r="C138" s="272" t="s">
        <v>664</v>
      </c>
      <c r="D138" s="273"/>
      <c r="E138" s="274"/>
      <c r="F138" s="83"/>
      <c r="G138" s="66"/>
      <c r="H138" s="84"/>
      <c r="I138" s="85"/>
      <c r="J138" s="68"/>
      <c r="K138" s="79"/>
      <c r="L138" s="75"/>
    </row>
    <row r="139" spans="1:12" s="71" customFormat="1" ht="30">
      <c r="A139" s="61">
        <v>128</v>
      </c>
      <c r="B139" s="75" t="s">
        <v>598</v>
      </c>
      <c r="C139" s="272" t="s">
        <v>664</v>
      </c>
      <c r="D139" s="273"/>
      <c r="E139" s="274"/>
      <c r="F139" s="83"/>
      <c r="G139" s="66"/>
      <c r="H139" s="84"/>
      <c r="I139" s="85"/>
      <c r="J139" s="68"/>
      <c r="K139" s="79"/>
      <c r="L139" s="75"/>
    </row>
    <row r="140" spans="1:12" s="71" customFormat="1">
      <c r="A140" s="61">
        <v>129</v>
      </c>
      <c r="B140" s="75" t="s">
        <v>599</v>
      </c>
      <c r="C140" s="272" t="s">
        <v>664</v>
      </c>
      <c r="D140" s="273"/>
      <c r="E140" s="274"/>
      <c r="F140" s="83"/>
      <c r="G140" s="66"/>
      <c r="H140" s="84"/>
      <c r="I140" s="85"/>
      <c r="J140" s="68"/>
      <c r="K140" s="79"/>
      <c r="L140" s="75"/>
    </row>
    <row r="141" spans="1:12" s="71" customFormat="1">
      <c r="A141" s="61">
        <v>130</v>
      </c>
      <c r="B141" s="75" t="s">
        <v>600</v>
      </c>
      <c r="C141" s="272" t="s">
        <v>664</v>
      </c>
      <c r="D141" s="273"/>
      <c r="E141" s="274"/>
      <c r="F141" s="83"/>
      <c r="G141" s="66"/>
      <c r="H141" s="84"/>
      <c r="I141" s="85"/>
      <c r="J141" s="68"/>
      <c r="K141" s="79"/>
      <c r="L141" s="75"/>
    </row>
    <row r="142" spans="1:12" s="71" customFormat="1" ht="269.25" customHeight="1">
      <c r="A142" s="61">
        <v>131</v>
      </c>
      <c r="B142" s="190" t="s">
        <v>601</v>
      </c>
      <c r="C142" s="74" t="s">
        <v>14</v>
      </c>
      <c r="D142" s="143" t="s">
        <v>705</v>
      </c>
      <c r="E142" s="83" t="s">
        <v>11</v>
      </c>
      <c r="F142" s="83">
        <v>2</v>
      </c>
      <c r="G142" s="84">
        <f>2483531/1.12</f>
        <v>2217438.3928571427</v>
      </c>
      <c r="H142" s="84">
        <f t="shared" si="11"/>
        <v>4434876.7857142854</v>
      </c>
      <c r="I142" s="85">
        <f t="shared" si="10"/>
        <v>4967062</v>
      </c>
      <c r="J142" s="68" t="s">
        <v>218</v>
      </c>
      <c r="K142" s="79" t="s">
        <v>17</v>
      </c>
      <c r="L142" s="75" t="s">
        <v>15</v>
      </c>
    </row>
    <row r="143" spans="1:12" s="71" customFormat="1" ht="98.25" customHeight="1">
      <c r="A143" s="61">
        <v>132</v>
      </c>
      <c r="B143" s="190" t="s">
        <v>613</v>
      </c>
      <c r="C143" s="74" t="s">
        <v>46</v>
      </c>
      <c r="D143" s="143" t="s">
        <v>614</v>
      </c>
      <c r="E143" s="83" t="s">
        <v>11</v>
      </c>
      <c r="F143" s="83">
        <v>1</v>
      </c>
      <c r="G143" s="84">
        <v>69193672</v>
      </c>
      <c r="H143" s="84">
        <f t="shared" si="11"/>
        <v>69193672</v>
      </c>
      <c r="I143" s="85">
        <f t="shared" si="10"/>
        <v>77496912.640000001</v>
      </c>
      <c r="J143" s="68" t="s">
        <v>615</v>
      </c>
      <c r="K143" s="79" t="s">
        <v>17</v>
      </c>
      <c r="L143" s="75" t="s">
        <v>15</v>
      </c>
    </row>
    <row r="144" spans="1:12" s="71" customFormat="1" ht="68.25" customHeight="1">
      <c r="A144" s="61">
        <v>133</v>
      </c>
      <c r="B144" s="75" t="s">
        <v>634</v>
      </c>
      <c r="C144" s="73" t="s">
        <v>14</v>
      </c>
      <c r="D144" s="62" t="s">
        <v>706</v>
      </c>
      <c r="E144" s="83" t="s">
        <v>11</v>
      </c>
      <c r="F144" s="83">
        <v>2</v>
      </c>
      <c r="G144" s="191">
        <v>414553.57142857101</v>
      </c>
      <c r="H144" s="191">
        <f t="shared" si="11"/>
        <v>829107.14285714203</v>
      </c>
      <c r="I144" s="85">
        <f t="shared" si="10"/>
        <v>928599.99999999919</v>
      </c>
      <c r="J144" s="192" t="s">
        <v>55</v>
      </c>
      <c r="K144" s="79" t="s">
        <v>17</v>
      </c>
      <c r="L144" s="75" t="s">
        <v>15</v>
      </c>
    </row>
    <row r="145" spans="1:12" s="71" customFormat="1" ht="45">
      <c r="A145" s="61">
        <v>134</v>
      </c>
      <c r="B145" s="75" t="s">
        <v>635</v>
      </c>
      <c r="C145" s="73" t="s">
        <v>14</v>
      </c>
      <c r="D145" s="62" t="s">
        <v>707</v>
      </c>
      <c r="E145" s="83" t="s">
        <v>11</v>
      </c>
      <c r="F145" s="83">
        <v>1</v>
      </c>
      <c r="G145" s="191">
        <v>441160.71428571403</v>
      </c>
      <c r="H145" s="191">
        <f t="shared" si="11"/>
        <v>441160.71428571403</v>
      </c>
      <c r="I145" s="85">
        <f t="shared" si="10"/>
        <v>494099.99999999977</v>
      </c>
      <c r="J145" s="192" t="s">
        <v>55</v>
      </c>
      <c r="K145" s="79" t="s">
        <v>17</v>
      </c>
      <c r="L145" s="75" t="s">
        <v>15</v>
      </c>
    </row>
    <row r="146" spans="1:12" s="71" customFormat="1" ht="123" customHeight="1">
      <c r="A146" s="61">
        <v>135</v>
      </c>
      <c r="B146" s="142" t="s">
        <v>671</v>
      </c>
      <c r="C146" s="73" t="s">
        <v>14</v>
      </c>
      <c r="D146" s="193" t="s">
        <v>672</v>
      </c>
      <c r="E146" s="83" t="s">
        <v>11</v>
      </c>
      <c r="F146" s="83">
        <v>1</v>
      </c>
      <c r="G146" s="152">
        <v>1623236</v>
      </c>
      <c r="H146" s="191">
        <f t="shared" si="11"/>
        <v>1623236</v>
      </c>
      <c r="I146" s="85">
        <f t="shared" si="10"/>
        <v>1818024.32</v>
      </c>
      <c r="J146" s="68" t="s">
        <v>565</v>
      </c>
      <c r="K146" s="79" t="s">
        <v>17</v>
      </c>
      <c r="L146" s="75" t="s">
        <v>15</v>
      </c>
    </row>
    <row r="147" spans="1:12" s="71" customFormat="1" ht="274.5" customHeight="1">
      <c r="A147" s="61">
        <v>136</v>
      </c>
      <c r="B147" s="75" t="s">
        <v>673</v>
      </c>
      <c r="C147" s="73" t="s">
        <v>14</v>
      </c>
      <c r="D147" s="143" t="s">
        <v>674</v>
      </c>
      <c r="E147" s="83" t="s">
        <v>11</v>
      </c>
      <c r="F147" s="83">
        <v>1</v>
      </c>
      <c r="G147" s="152">
        <v>3760179</v>
      </c>
      <c r="H147" s="191">
        <f t="shared" si="11"/>
        <v>3760179</v>
      </c>
      <c r="I147" s="85">
        <f t="shared" si="10"/>
        <v>4211400.4800000004</v>
      </c>
      <c r="J147" s="75" t="s">
        <v>675</v>
      </c>
      <c r="K147" s="79" t="s">
        <v>17</v>
      </c>
      <c r="L147" s="75" t="s">
        <v>15</v>
      </c>
    </row>
    <row r="148" spans="1:12" s="71" customFormat="1" ht="90">
      <c r="A148" s="61">
        <v>137</v>
      </c>
      <c r="B148" s="75" t="s">
        <v>696</v>
      </c>
      <c r="C148" s="141" t="s">
        <v>14</v>
      </c>
      <c r="D148" s="212" t="s">
        <v>708</v>
      </c>
      <c r="E148" s="141" t="s">
        <v>11</v>
      </c>
      <c r="F148" s="141">
        <v>1</v>
      </c>
      <c r="G148" s="66">
        <v>6375000</v>
      </c>
      <c r="H148" s="191">
        <f t="shared" si="11"/>
        <v>6375000</v>
      </c>
      <c r="I148" s="85">
        <f t="shared" ref="I148:I164" si="12">H148*1.12</f>
        <v>7140000.0000000009</v>
      </c>
      <c r="J148" s="75" t="s">
        <v>697</v>
      </c>
      <c r="K148" s="79" t="s">
        <v>17</v>
      </c>
      <c r="L148" s="75" t="s">
        <v>15</v>
      </c>
    </row>
    <row r="149" spans="1:12" s="71" customFormat="1" ht="104.25" customHeight="1">
      <c r="A149" s="61">
        <v>138</v>
      </c>
      <c r="B149" s="75" t="s">
        <v>698</v>
      </c>
      <c r="C149" s="141" t="s">
        <v>14</v>
      </c>
      <c r="D149" s="212" t="s">
        <v>709</v>
      </c>
      <c r="E149" s="141" t="s">
        <v>11</v>
      </c>
      <c r="F149" s="141">
        <v>1</v>
      </c>
      <c r="G149" s="66">
        <v>594285.71</v>
      </c>
      <c r="H149" s="191">
        <f t="shared" si="11"/>
        <v>594285.71</v>
      </c>
      <c r="I149" s="85">
        <f t="shared" si="12"/>
        <v>665599.9952</v>
      </c>
      <c r="J149" s="75" t="s">
        <v>710</v>
      </c>
      <c r="K149" s="79" t="s">
        <v>17</v>
      </c>
      <c r="L149" s="75" t="s">
        <v>15</v>
      </c>
    </row>
    <row r="150" spans="1:12" s="71" customFormat="1" ht="251.25" customHeight="1">
      <c r="A150" s="61">
        <v>139</v>
      </c>
      <c r="B150" s="137" t="s">
        <v>691</v>
      </c>
      <c r="C150" s="75" t="s">
        <v>14</v>
      </c>
      <c r="D150" s="166" t="s">
        <v>692</v>
      </c>
      <c r="E150" s="83" t="s">
        <v>11</v>
      </c>
      <c r="F150" s="83">
        <v>1</v>
      </c>
      <c r="G150" s="213">
        <v>1980875</v>
      </c>
      <c r="H150" s="191">
        <f t="shared" si="11"/>
        <v>1980875</v>
      </c>
      <c r="I150" s="85">
        <f t="shared" si="12"/>
        <v>2218580</v>
      </c>
      <c r="J150" s="68" t="s">
        <v>693</v>
      </c>
      <c r="K150" s="79" t="s">
        <v>17</v>
      </c>
      <c r="L150" s="75" t="s">
        <v>15</v>
      </c>
    </row>
    <row r="151" spans="1:12" s="71" customFormat="1" ht="120">
      <c r="A151" s="61">
        <v>140</v>
      </c>
      <c r="B151" s="141" t="s">
        <v>712</v>
      </c>
      <c r="C151" s="214" t="s">
        <v>14</v>
      </c>
      <c r="D151" s="215" t="s">
        <v>713</v>
      </c>
      <c r="E151" s="141" t="s">
        <v>11</v>
      </c>
      <c r="F151" s="83">
        <v>1</v>
      </c>
      <c r="G151" s="216">
        <v>3009778.58</v>
      </c>
      <c r="H151" s="191">
        <f t="shared" si="11"/>
        <v>3009778.58</v>
      </c>
      <c r="I151" s="85">
        <f t="shared" si="12"/>
        <v>3370952.0096000005</v>
      </c>
      <c r="J151" s="68" t="s">
        <v>260</v>
      </c>
      <c r="K151" s="79" t="s">
        <v>17</v>
      </c>
      <c r="L151" s="75" t="s">
        <v>15</v>
      </c>
    </row>
    <row r="152" spans="1:12" s="71" customFormat="1" ht="75">
      <c r="A152" s="61">
        <v>141</v>
      </c>
      <c r="B152" s="137" t="s">
        <v>714</v>
      </c>
      <c r="C152" s="75" t="s">
        <v>14</v>
      </c>
      <c r="D152" s="166" t="s">
        <v>717</v>
      </c>
      <c r="E152" s="83" t="s">
        <v>367</v>
      </c>
      <c r="F152" s="83">
        <v>1</v>
      </c>
      <c r="G152" s="216">
        <v>440018</v>
      </c>
      <c r="H152" s="191">
        <f t="shared" si="11"/>
        <v>440018</v>
      </c>
      <c r="I152" s="85">
        <f t="shared" si="12"/>
        <v>492820.16000000003</v>
      </c>
      <c r="J152" s="221" t="s">
        <v>456</v>
      </c>
      <c r="K152" s="79" t="s">
        <v>17</v>
      </c>
      <c r="L152" s="75" t="s">
        <v>15</v>
      </c>
    </row>
    <row r="153" spans="1:12" s="71" customFormat="1" ht="60">
      <c r="A153" s="61">
        <v>142</v>
      </c>
      <c r="B153" s="137" t="s">
        <v>715</v>
      </c>
      <c r="C153" s="75" t="s">
        <v>14</v>
      </c>
      <c r="D153" s="166" t="s">
        <v>716</v>
      </c>
      <c r="E153" s="83" t="s">
        <v>367</v>
      </c>
      <c r="F153" s="83">
        <v>1</v>
      </c>
      <c r="G153" s="216">
        <v>1313440</v>
      </c>
      <c r="H153" s="191">
        <f t="shared" si="11"/>
        <v>1313440</v>
      </c>
      <c r="I153" s="85">
        <f t="shared" si="12"/>
        <v>1471052.8</v>
      </c>
      <c r="J153" s="221" t="s">
        <v>456</v>
      </c>
      <c r="K153" s="79" t="s">
        <v>17</v>
      </c>
      <c r="L153" s="75" t="s">
        <v>15</v>
      </c>
    </row>
    <row r="154" spans="1:12" s="71" customFormat="1" ht="219.75" customHeight="1">
      <c r="A154" s="61">
        <v>143</v>
      </c>
      <c r="B154" s="137" t="s">
        <v>718</v>
      </c>
      <c r="C154" s="75" t="s">
        <v>14</v>
      </c>
      <c r="D154" s="166" t="s">
        <v>731</v>
      </c>
      <c r="E154" s="83" t="s">
        <v>367</v>
      </c>
      <c r="F154" s="83">
        <v>2</v>
      </c>
      <c r="G154" s="216">
        <v>238385</v>
      </c>
      <c r="H154" s="191">
        <f t="shared" si="11"/>
        <v>476770</v>
      </c>
      <c r="I154" s="85">
        <f t="shared" si="12"/>
        <v>533982.4</v>
      </c>
      <c r="J154" s="68" t="s">
        <v>719</v>
      </c>
      <c r="K154" s="79" t="s">
        <v>17</v>
      </c>
      <c r="L154" s="75" t="s">
        <v>15</v>
      </c>
    </row>
    <row r="155" spans="1:12" s="71" customFormat="1" ht="240" customHeight="1">
      <c r="A155" s="61">
        <v>144</v>
      </c>
      <c r="B155" s="137" t="s">
        <v>727</v>
      </c>
      <c r="C155" s="75" t="s">
        <v>14</v>
      </c>
      <c r="D155" s="229" t="s">
        <v>776</v>
      </c>
      <c r="E155" s="83" t="s">
        <v>367</v>
      </c>
      <c r="F155" s="83">
        <v>1</v>
      </c>
      <c r="G155" s="216">
        <v>1732820</v>
      </c>
      <c r="H155" s="191">
        <f t="shared" si="11"/>
        <v>1732820</v>
      </c>
      <c r="I155" s="85">
        <f t="shared" si="12"/>
        <v>1940758.4000000001</v>
      </c>
      <c r="J155" s="68" t="s">
        <v>189</v>
      </c>
      <c r="K155" s="79" t="s">
        <v>17</v>
      </c>
      <c r="L155" s="75" t="s">
        <v>15</v>
      </c>
    </row>
    <row r="156" spans="1:12" s="71" customFormat="1" ht="269.25" customHeight="1">
      <c r="A156" s="61">
        <v>145</v>
      </c>
      <c r="B156" s="137" t="s">
        <v>73</v>
      </c>
      <c r="C156" s="75" t="s">
        <v>14</v>
      </c>
      <c r="D156" s="166" t="s">
        <v>745</v>
      </c>
      <c r="E156" s="222" t="s">
        <v>367</v>
      </c>
      <c r="F156" s="222">
        <v>2</v>
      </c>
      <c r="G156" s="216">
        <v>92161</v>
      </c>
      <c r="H156" s="191">
        <f t="shared" si="11"/>
        <v>184322</v>
      </c>
      <c r="I156" s="85">
        <f t="shared" si="12"/>
        <v>206440.64</v>
      </c>
      <c r="J156" s="78" t="s">
        <v>728</v>
      </c>
      <c r="K156" s="79" t="s">
        <v>17</v>
      </c>
      <c r="L156" s="75" t="s">
        <v>15</v>
      </c>
    </row>
    <row r="157" spans="1:12" s="71" customFormat="1" ht="288" customHeight="1">
      <c r="A157" s="61">
        <v>146</v>
      </c>
      <c r="B157" s="137" t="s">
        <v>729</v>
      </c>
      <c r="C157" s="75" t="s">
        <v>14</v>
      </c>
      <c r="D157" s="166" t="s">
        <v>730</v>
      </c>
      <c r="E157" s="83" t="s">
        <v>367</v>
      </c>
      <c r="F157" s="83">
        <v>1</v>
      </c>
      <c r="G157" s="216">
        <v>53125</v>
      </c>
      <c r="H157" s="191">
        <f t="shared" si="11"/>
        <v>53125</v>
      </c>
      <c r="I157" s="85">
        <f t="shared" si="12"/>
        <v>59500.000000000007</v>
      </c>
      <c r="J157" s="78" t="s">
        <v>719</v>
      </c>
      <c r="K157" s="79" t="s">
        <v>17</v>
      </c>
      <c r="L157" s="75" t="s">
        <v>15</v>
      </c>
    </row>
    <row r="158" spans="1:12" s="71" customFormat="1" ht="75">
      <c r="A158" s="61">
        <v>147</v>
      </c>
      <c r="B158" s="75" t="s">
        <v>732</v>
      </c>
      <c r="C158" s="75" t="s">
        <v>14</v>
      </c>
      <c r="D158" s="75" t="s">
        <v>733</v>
      </c>
      <c r="E158" s="75" t="s">
        <v>11</v>
      </c>
      <c r="F158" s="75">
        <v>1</v>
      </c>
      <c r="G158" s="223">
        <v>1371280.36</v>
      </c>
      <c r="H158" s="191">
        <f t="shared" si="11"/>
        <v>1371280.36</v>
      </c>
      <c r="I158" s="85">
        <f t="shared" si="12"/>
        <v>1535834.0032000002</v>
      </c>
      <c r="J158" s="68" t="s">
        <v>231</v>
      </c>
      <c r="K158" s="79" t="s">
        <v>17</v>
      </c>
      <c r="L158" s="75" t="s">
        <v>743</v>
      </c>
    </row>
    <row r="159" spans="1:12" s="71" customFormat="1" ht="90">
      <c r="A159" s="61">
        <v>148</v>
      </c>
      <c r="B159" s="75" t="s">
        <v>734</v>
      </c>
      <c r="C159" s="75" t="s">
        <v>14</v>
      </c>
      <c r="D159" s="75" t="s">
        <v>735</v>
      </c>
      <c r="E159" s="75" t="s">
        <v>11</v>
      </c>
      <c r="F159" s="75">
        <v>1</v>
      </c>
      <c r="G159" s="223">
        <v>1305181.25</v>
      </c>
      <c r="H159" s="191">
        <f t="shared" si="11"/>
        <v>1305181.25</v>
      </c>
      <c r="I159" s="85">
        <f t="shared" si="12"/>
        <v>1461803.0000000002</v>
      </c>
      <c r="J159" s="68" t="s">
        <v>231</v>
      </c>
      <c r="K159" s="79" t="s">
        <v>17</v>
      </c>
      <c r="L159" s="75" t="s">
        <v>743</v>
      </c>
    </row>
    <row r="160" spans="1:12" s="71" customFormat="1" ht="135">
      <c r="A160" s="61">
        <v>149</v>
      </c>
      <c r="B160" s="75" t="s">
        <v>736</v>
      </c>
      <c r="C160" s="75" t="s">
        <v>14</v>
      </c>
      <c r="D160" s="141" t="s">
        <v>747</v>
      </c>
      <c r="E160" s="75" t="s">
        <v>70</v>
      </c>
      <c r="F160" s="75">
        <v>1</v>
      </c>
      <c r="G160" s="223">
        <v>2520288.39</v>
      </c>
      <c r="H160" s="191">
        <f t="shared" si="11"/>
        <v>2520288.39</v>
      </c>
      <c r="I160" s="85">
        <f t="shared" si="12"/>
        <v>2822722.9968000003</v>
      </c>
      <c r="J160" s="68" t="s">
        <v>231</v>
      </c>
      <c r="K160" s="79" t="s">
        <v>17</v>
      </c>
      <c r="L160" s="75" t="s">
        <v>743</v>
      </c>
    </row>
    <row r="161" spans="1:13" s="71" customFormat="1" ht="75">
      <c r="A161" s="61">
        <v>150</v>
      </c>
      <c r="B161" s="75" t="s">
        <v>737</v>
      </c>
      <c r="C161" s="75" t="s">
        <v>14</v>
      </c>
      <c r="D161" s="75" t="s">
        <v>738</v>
      </c>
      <c r="E161" s="75" t="s">
        <v>11</v>
      </c>
      <c r="F161" s="75">
        <v>1</v>
      </c>
      <c r="G161" s="223">
        <v>1025119.64</v>
      </c>
      <c r="H161" s="191">
        <f t="shared" si="11"/>
        <v>1025119.64</v>
      </c>
      <c r="I161" s="85">
        <f t="shared" si="12"/>
        <v>1148133.9968000001</v>
      </c>
      <c r="J161" s="68" t="s">
        <v>231</v>
      </c>
      <c r="K161" s="79" t="s">
        <v>17</v>
      </c>
      <c r="L161" s="75" t="s">
        <v>743</v>
      </c>
    </row>
    <row r="162" spans="1:13" s="71" customFormat="1" ht="120">
      <c r="A162" s="61">
        <v>151</v>
      </c>
      <c r="B162" s="75" t="s">
        <v>739</v>
      </c>
      <c r="C162" s="75" t="s">
        <v>14</v>
      </c>
      <c r="D162" s="75" t="s">
        <v>740</v>
      </c>
      <c r="E162" s="75" t="s">
        <v>11</v>
      </c>
      <c r="F162" s="75">
        <v>1</v>
      </c>
      <c r="G162" s="223">
        <v>1882626.79</v>
      </c>
      <c r="H162" s="191">
        <f t="shared" si="11"/>
        <v>1882626.79</v>
      </c>
      <c r="I162" s="85">
        <f t="shared" si="12"/>
        <v>2108542.0048000002</v>
      </c>
      <c r="J162" s="68" t="s">
        <v>231</v>
      </c>
      <c r="K162" s="79" t="s">
        <v>17</v>
      </c>
      <c r="L162" s="75" t="s">
        <v>743</v>
      </c>
    </row>
    <row r="163" spans="1:13" s="71" customFormat="1" ht="105">
      <c r="A163" s="61">
        <v>152</v>
      </c>
      <c r="B163" s="75" t="s">
        <v>741</v>
      </c>
      <c r="C163" s="75" t="s">
        <v>14</v>
      </c>
      <c r="D163" s="75" t="s">
        <v>742</v>
      </c>
      <c r="E163" s="75" t="s">
        <v>11</v>
      </c>
      <c r="F163" s="75">
        <v>1</v>
      </c>
      <c r="G163" s="223">
        <v>554173.21</v>
      </c>
      <c r="H163" s="191">
        <f t="shared" si="11"/>
        <v>554173.21</v>
      </c>
      <c r="I163" s="85">
        <f t="shared" si="12"/>
        <v>620673.9952</v>
      </c>
      <c r="J163" s="68" t="s">
        <v>231</v>
      </c>
      <c r="K163" s="79" t="s">
        <v>17</v>
      </c>
      <c r="L163" s="75" t="s">
        <v>743</v>
      </c>
    </row>
    <row r="164" spans="1:13" s="71" customFormat="1" ht="369.75" customHeight="1">
      <c r="A164" s="80">
        <v>153</v>
      </c>
      <c r="B164" s="137" t="s">
        <v>744</v>
      </c>
      <c r="C164" s="75" t="s">
        <v>14</v>
      </c>
      <c r="D164" s="166" t="s">
        <v>746</v>
      </c>
      <c r="E164" s="83" t="s">
        <v>367</v>
      </c>
      <c r="F164" s="83">
        <v>1</v>
      </c>
      <c r="G164" s="216">
        <v>3799108</v>
      </c>
      <c r="H164" s="191">
        <f t="shared" si="11"/>
        <v>3799108</v>
      </c>
      <c r="I164" s="85">
        <f t="shared" si="12"/>
        <v>4255000.96</v>
      </c>
      <c r="J164" s="68" t="s">
        <v>189</v>
      </c>
      <c r="K164" s="79" t="s">
        <v>17</v>
      </c>
      <c r="L164" s="75" t="s">
        <v>743</v>
      </c>
    </row>
    <row r="165" spans="1:13" ht="28.5" customHeight="1">
      <c r="A165" s="217"/>
      <c r="B165" s="194"/>
      <c r="C165" s="195"/>
      <c r="D165" s="196" t="s">
        <v>28</v>
      </c>
      <c r="E165" s="195"/>
      <c r="F165" s="195"/>
      <c r="G165" s="195"/>
      <c r="H165" s="218">
        <f>SUM(H12:H164)</f>
        <v>605434899.65614295</v>
      </c>
      <c r="I165" s="218">
        <f>SUM(I12:I164)</f>
        <v>678087087.61488008</v>
      </c>
      <c r="J165" s="195"/>
      <c r="K165" s="219"/>
      <c r="L165" s="219"/>
      <c r="M165" s="199"/>
    </row>
    <row r="166" spans="1:13" ht="28.5" customHeight="1">
      <c r="A166" s="14"/>
      <c r="B166" s="259" t="s">
        <v>35</v>
      </c>
      <c r="C166" s="260"/>
      <c r="D166" s="260"/>
      <c r="E166" s="260"/>
      <c r="F166" s="260"/>
      <c r="G166" s="260"/>
      <c r="H166" s="260"/>
      <c r="I166" s="260"/>
      <c r="J166" s="260"/>
      <c r="K166" s="260"/>
      <c r="L166" s="261"/>
    </row>
    <row r="167" spans="1:13" s="71" customFormat="1" ht="105">
      <c r="A167" s="61">
        <v>1</v>
      </c>
      <c r="B167" s="69" t="s">
        <v>56</v>
      </c>
      <c r="C167" s="69" t="s">
        <v>46</v>
      </c>
      <c r="D167" s="69" t="s">
        <v>47</v>
      </c>
      <c r="E167" s="230" t="s">
        <v>45</v>
      </c>
      <c r="F167" s="69">
        <v>1</v>
      </c>
      <c r="G167" s="79"/>
      <c r="H167" s="79">
        <v>48599951</v>
      </c>
      <c r="I167" s="79">
        <f>H167*1.12</f>
        <v>54431945.120000005</v>
      </c>
      <c r="J167" s="69" t="s">
        <v>779</v>
      </c>
      <c r="K167" s="69"/>
      <c r="L167" s="74" t="s">
        <v>15</v>
      </c>
    </row>
    <row r="168" spans="1:13" ht="28.5" customHeight="1">
      <c r="A168" s="13"/>
      <c r="B168" s="257" t="s">
        <v>36</v>
      </c>
      <c r="C168" s="258"/>
      <c r="D168" s="258"/>
      <c r="E168" s="258"/>
      <c r="F168" s="258"/>
      <c r="G168" s="258"/>
      <c r="H168" s="200">
        <f>H167</f>
        <v>48599951</v>
      </c>
      <c r="I168" s="200">
        <f>I167</f>
        <v>54431945.120000005</v>
      </c>
      <c r="J168" s="197" t="s">
        <v>0</v>
      </c>
      <c r="K168" s="198"/>
      <c r="L168" s="198"/>
    </row>
    <row r="169" spans="1:13" ht="23.25" customHeight="1">
      <c r="A169" s="14"/>
      <c r="B169" s="238" t="s">
        <v>27</v>
      </c>
      <c r="C169" s="239"/>
      <c r="D169" s="239"/>
      <c r="E169" s="239"/>
      <c r="F169" s="239"/>
      <c r="G169" s="239"/>
      <c r="H169" s="239"/>
      <c r="I169" s="239"/>
      <c r="J169" s="239"/>
      <c r="K169" s="239"/>
      <c r="L169" s="240"/>
    </row>
    <row r="170" spans="1:13" ht="54.75" customHeight="1">
      <c r="A170" s="25">
        <v>1</v>
      </c>
      <c r="B170" s="17" t="s">
        <v>37</v>
      </c>
      <c r="C170" s="21" t="s">
        <v>14</v>
      </c>
      <c r="D170" s="17" t="s">
        <v>320</v>
      </c>
      <c r="E170" s="22" t="s">
        <v>10</v>
      </c>
      <c r="F170" s="22">
        <v>1</v>
      </c>
      <c r="G170" s="4"/>
      <c r="H170" s="4">
        <v>2986607</v>
      </c>
      <c r="I170" s="4">
        <f t="shared" ref="I170:I172" si="13">H170*1.12</f>
        <v>3344999.8400000003</v>
      </c>
      <c r="J170" s="24" t="s">
        <v>54</v>
      </c>
      <c r="K170" s="24"/>
      <c r="L170" s="16" t="s">
        <v>308</v>
      </c>
    </row>
    <row r="171" spans="1:13" s="71" customFormat="1" ht="60">
      <c r="A171" s="61">
        <v>2</v>
      </c>
      <c r="B171" s="142" t="s">
        <v>12</v>
      </c>
      <c r="C171" s="74" t="s">
        <v>14</v>
      </c>
      <c r="D171" s="142" t="s">
        <v>38</v>
      </c>
      <c r="E171" s="83" t="s">
        <v>10</v>
      </c>
      <c r="F171" s="83">
        <v>1</v>
      </c>
      <c r="G171" s="149"/>
      <c r="H171" s="149">
        <v>2169100</v>
      </c>
      <c r="I171" s="149">
        <f t="shared" si="13"/>
        <v>2429392</v>
      </c>
      <c r="J171" s="75" t="s">
        <v>54</v>
      </c>
      <c r="K171" s="75"/>
      <c r="L171" s="70" t="s">
        <v>39</v>
      </c>
    </row>
    <row r="172" spans="1:13" ht="58.5" customHeight="1">
      <c r="A172" s="25">
        <v>3</v>
      </c>
      <c r="B172" s="24" t="s">
        <v>25</v>
      </c>
      <c r="C172" s="5" t="s">
        <v>14</v>
      </c>
      <c r="D172" s="24" t="s">
        <v>40</v>
      </c>
      <c r="E172" s="5" t="s">
        <v>10</v>
      </c>
      <c r="F172" s="24">
        <v>1</v>
      </c>
      <c r="G172" s="6"/>
      <c r="H172" s="19">
        <v>565238</v>
      </c>
      <c r="I172" s="234">
        <f t="shared" si="13"/>
        <v>633066.56000000006</v>
      </c>
      <c r="J172" s="5" t="s">
        <v>54</v>
      </c>
      <c r="K172" s="5"/>
      <c r="L172" s="5" t="s">
        <v>16</v>
      </c>
    </row>
    <row r="173" spans="1:13" ht="69.75" customHeight="1">
      <c r="A173" s="25">
        <v>4</v>
      </c>
      <c r="B173" s="24" t="s">
        <v>52</v>
      </c>
      <c r="C173" s="5" t="s">
        <v>14</v>
      </c>
      <c r="D173" s="24" t="s">
        <v>53</v>
      </c>
      <c r="E173" s="5" t="s">
        <v>10</v>
      </c>
      <c r="F173" s="24">
        <v>1</v>
      </c>
      <c r="G173" s="6"/>
      <c r="H173" s="19" t="s">
        <v>119</v>
      </c>
      <c r="I173" s="26"/>
      <c r="J173" s="24"/>
      <c r="K173" s="5"/>
      <c r="L173" s="5"/>
      <c r="M173" s="71"/>
    </row>
    <row r="174" spans="1:13" ht="45">
      <c r="A174" s="25">
        <v>5</v>
      </c>
      <c r="B174" s="5" t="s">
        <v>50</v>
      </c>
      <c r="C174" s="21" t="s">
        <v>14</v>
      </c>
      <c r="D174" s="5" t="s">
        <v>51</v>
      </c>
      <c r="E174" s="5" t="s">
        <v>10</v>
      </c>
      <c r="F174" s="24">
        <v>1</v>
      </c>
      <c r="G174" s="6"/>
      <c r="H174" s="19" t="s">
        <v>119</v>
      </c>
      <c r="I174" s="4"/>
      <c r="J174" s="24"/>
      <c r="K174" s="5"/>
      <c r="L174" s="5"/>
    </row>
    <row r="175" spans="1:13" s="71" customFormat="1" ht="45">
      <c r="A175" s="61">
        <v>6</v>
      </c>
      <c r="B175" s="62" t="s">
        <v>145</v>
      </c>
      <c r="C175" s="74" t="s">
        <v>14</v>
      </c>
      <c r="D175" s="150" t="s">
        <v>148</v>
      </c>
      <c r="E175" s="62" t="s">
        <v>10</v>
      </c>
      <c r="F175" s="75">
        <v>1</v>
      </c>
      <c r="G175" s="76"/>
      <c r="H175" s="151">
        <v>1019642.86</v>
      </c>
      <c r="I175" s="152">
        <f>H175*1.12</f>
        <v>1142000.0032000002</v>
      </c>
      <c r="J175" s="62" t="s">
        <v>135</v>
      </c>
      <c r="K175" s="62"/>
      <c r="L175" s="79" t="s">
        <v>15</v>
      </c>
    </row>
    <row r="176" spans="1:13" s="71" customFormat="1" ht="45">
      <c r="A176" s="61">
        <v>7</v>
      </c>
      <c r="B176" s="62" t="s">
        <v>146</v>
      </c>
      <c r="C176" s="74" t="s">
        <v>14</v>
      </c>
      <c r="D176" s="69" t="s">
        <v>149</v>
      </c>
      <c r="E176" s="62" t="s">
        <v>10</v>
      </c>
      <c r="F176" s="75">
        <v>1</v>
      </c>
      <c r="G176" s="76"/>
      <c r="H176" s="151">
        <v>2750000</v>
      </c>
      <c r="I176" s="152">
        <f>H176*1.12</f>
        <v>3080000.0000000005</v>
      </c>
      <c r="J176" s="62" t="s">
        <v>135</v>
      </c>
      <c r="K176" s="62"/>
      <c r="L176" s="79" t="s">
        <v>15</v>
      </c>
      <c r="M176" s="104"/>
    </row>
    <row r="177" spans="1:13" ht="60">
      <c r="A177" s="25">
        <v>8</v>
      </c>
      <c r="B177" s="5" t="s">
        <v>185</v>
      </c>
      <c r="C177" s="21" t="s">
        <v>14</v>
      </c>
      <c r="D177" s="9" t="s">
        <v>181</v>
      </c>
      <c r="E177" s="5" t="s">
        <v>10</v>
      </c>
      <c r="F177" s="24">
        <v>1</v>
      </c>
      <c r="G177" s="43"/>
      <c r="H177" s="19">
        <v>1500000</v>
      </c>
      <c r="I177" s="4">
        <f>H177*1.18</f>
        <v>1770000</v>
      </c>
      <c r="J177" s="37" t="s">
        <v>182</v>
      </c>
      <c r="K177" s="5"/>
      <c r="L177" s="23" t="s">
        <v>183</v>
      </c>
      <c r="M177" s="71"/>
    </row>
    <row r="178" spans="1:13" s="71" customFormat="1" ht="105" customHeight="1">
      <c r="A178" s="61">
        <v>9</v>
      </c>
      <c r="B178" s="73" t="s">
        <v>256</v>
      </c>
      <c r="C178" s="74" t="s">
        <v>14</v>
      </c>
      <c r="D178" s="64" t="s">
        <v>259</v>
      </c>
      <c r="E178" s="62" t="s">
        <v>10</v>
      </c>
      <c r="F178" s="75">
        <v>1</v>
      </c>
      <c r="G178" s="76"/>
      <c r="H178" s="77">
        <v>4500000</v>
      </c>
      <c r="I178" s="4">
        <f t="shared" ref="I178:I184" si="14">H178*1.12</f>
        <v>5040000.0000000009</v>
      </c>
      <c r="J178" s="78" t="s">
        <v>257</v>
      </c>
      <c r="K178" s="62"/>
      <c r="L178" s="79" t="s">
        <v>258</v>
      </c>
      <c r="M178" s="104"/>
    </row>
    <row r="179" spans="1:13" ht="105">
      <c r="A179" s="25">
        <v>10</v>
      </c>
      <c r="B179" s="95" t="s">
        <v>343</v>
      </c>
      <c r="C179" s="21" t="s">
        <v>336</v>
      </c>
      <c r="D179" s="95" t="s">
        <v>344</v>
      </c>
      <c r="E179" s="5" t="s">
        <v>10</v>
      </c>
      <c r="F179" s="24">
        <v>1</v>
      </c>
      <c r="G179" s="96"/>
      <c r="H179" s="4">
        <v>2000000</v>
      </c>
      <c r="I179" s="4">
        <f t="shared" si="14"/>
        <v>2240000</v>
      </c>
      <c r="J179" s="24" t="s">
        <v>130</v>
      </c>
      <c r="K179" s="5"/>
      <c r="L179" s="23" t="s">
        <v>258</v>
      </c>
      <c r="M179" s="71"/>
    </row>
    <row r="180" spans="1:13" ht="45">
      <c r="A180" s="25">
        <v>11</v>
      </c>
      <c r="B180" s="98" t="s">
        <v>351</v>
      </c>
      <c r="C180" s="94" t="s">
        <v>336</v>
      </c>
      <c r="D180" s="98" t="s">
        <v>353</v>
      </c>
      <c r="E180" s="5" t="s">
        <v>10</v>
      </c>
      <c r="F180" s="24">
        <v>1</v>
      </c>
      <c r="G180" s="57"/>
      <c r="H180" s="57">
        <v>51339.29</v>
      </c>
      <c r="I180" s="91">
        <f t="shared" si="14"/>
        <v>57500.00480000001</v>
      </c>
      <c r="J180" s="24" t="s">
        <v>54</v>
      </c>
      <c r="K180" s="23"/>
      <c r="L180" s="23" t="s">
        <v>15</v>
      </c>
    </row>
    <row r="181" spans="1:13" ht="45">
      <c r="A181" s="25">
        <v>12</v>
      </c>
      <c r="B181" s="98" t="s">
        <v>352</v>
      </c>
      <c r="C181" s="94" t="s">
        <v>336</v>
      </c>
      <c r="D181" s="98" t="s">
        <v>356</v>
      </c>
      <c r="E181" s="5" t="s">
        <v>10</v>
      </c>
      <c r="F181" s="24">
        <v>1</v>
      </c>
      <c r="G181" s="57"/>
      <c r="H181" s="57">
        <v>428.57</v>
      </c>
      <c r="I181" s="91">
        <f t="shared" si="14"/>
        <v>479.99840000000006</v>
      </c>
      <c r="J181" s="24" t="s">
        <v>54</v>
      </c>
      <c r="K181" s="23"/>
      <c r="L181" s="23" t="s">
        <v>15</v>
      </c>
      <c r="M181" s="71"/>
    </row>
    <row r="182" spans="1:13" ht="45">
      <c r="A182" s="25">
        <v>13</v>
      </c>
      <c r="B182" s="98" t="s">
        <v>355</v>
      </c>
      <c r="C182" s="94" t="s">
        <v>336</v>
      </c>
      <c r="D182" s="98" t="s">
        <v>354</v>
      </c>
      <c r="E182" s="5" t="s">
        <v>10</v>
      </c>
      <c r="F182" s="24">
        <v>1</v>
      </c>
      <c r="G182" s="57"/>
      <c r="H182" s="57">
        <v>64508.93</v>
      </c>
      <c r="I182" s="91">
        <f t="shared" si="14"/>
        <v>72250.001600000003</v>
      </c>
      <c r="J182" s="24" t="s">
        <v>54</v>
      </c>
      <c r="K182" s="23"/>
      <c r="L182" s="23" t="s">
        <v>15</v>
      </c>
    </row>
    <row r="183" spans="1:13" s="71" customFormat="1" ht="45">
      <c r="A183" s="61">
        <v>14</v>
      </c>
      <c r="B183" s="145" t="s">
        <v>385</v>
      </c>
      <c r="C183" s="146" t="s">
        <v>336</v>
      </c>
      <c r="D183" s="147" t="s">
        <v>388</v>
      </c>
      <c r="E183" s="62" t="s">
        <v>10</v>
      </c>
      <c r="F183" s="75">
        <v>1</v>
      </c>
      <c r="G183" s="84"/>
      <c r="H183" s="84">
        <v>31250</v>
      </c>
      <c r="I183" s="85">
        <f t="shared" si="14"/>
        <v>35000</v>
      </c>
      <c r="J183" s="75" t="s">
        <v>135</v>
      </c>
      <c r="K183" s="79"/>
      <c r="L183" s="79" t="s">
        <v>15</v>
      </c>
    </row>
    <row r="184" spans="1:13" ht="45">
      <c r="A184" s="25">
        <v>15</v>
      </c>
      <c r="B184" s="155" t="s">
        <v>687</v>
      </c>
      <c r="C184" s="156" t="s">
        <v>46</v>
      </c>
      <c r="D184" s="155" t="s">
        <v>688</v>
      </c>
      <c r="E184" s="157" t="s">
        <v>10</v>
      </c>
      <c r="F184" s="157">
        <v>1</v>
      </c>
      <c r="G184" s="158"/>
      <c r="H184" s="23">
        <v>18499000</v>
      </c>
      <c r="I184" s="157">
        <f t="shared" si="14"/>
        <v>20718880.000000004</v>
      </c>
      <c r="J184" s="159" t="s">
        <v>689</v>
      </c>
      <c r="K184" s="104"/>
      <c r="L184" s="159" t="s">
        <v>690</v>
      </c>
    </row>
    <row r="185" spans="1:13" ht="22.5" customHeight="1">
      <c r="A185" s="201"/>
      <c r="B185" s="246" t="s">
        <v>29</v>
      </c>
      <c r="C185" s="247"/>
      <c r="D185" s="247"/>
      <c r="E185" s="247"/>
      <c r="F185" s="247"/>
      <c r="G185" s="248"/>
      <c r="H185" s="202">
        <f>SUM(H170:H184)</f>
        <v>36137114.649999999</v>
      </c>
      <c r="I185" s="202">
        <f>SUM(I170:I184)</f>
        <v>40563568.408000007</v>
      </c>
      <c r="J185" s="197"/>
      <c r="K185" s="198"/>
      <c r="L185" s="198"/>
    </row>
    <row r="186" spans="1:13" ht="24" customHeight="1">
      <c r="A186" s="201"/>
      <c r="B186" s="246" t="s">
        <v>30</v>
      </c>
      <c r="C186" s="247"/>
      <c r="D186" s="247"/>
      <c r="E186" s="247"/>
      <c r="F186" s="247"/>
      <c r="G186" s="248"/>
      <c r="H186" s="202">
        <f>H165+H185+H168</f>
        <v>690171965.30614293</v>
      </c>
      <c r="I186" s="202">
        <f>I165+I185+I168</f>
        <v>773082601.14288008</v>
      </c>
      <c r="J186" s="197"/>
      <c r="K186" s="198"/>
      <c r="L186" s="198"/>
      <c r="M186" s="71"/>
    </row>
    <row r="187" spans="1:13" ht="73.5" customHeight="1">
      <c r="A187" s="111"/>
      <c r="B187" s="235" t="s">
        <v>575</v>
      </c>
      <c r="C187" s="236"/>
      <c r="D187" s="236"/>
      <c r="E187" s="236"/>
      <c r="F187" s="236"/>
      <c r="G187" s="236"/>
      <c r="H187" s="236"/>
      <c r="I187" s="236"/>
      <c r="J187" s="236"/>
      <c r="K187" s="236"/>
      <c r="L187" s="237"/>
    </row>
    <row r="188" spans="1:13" ht="26.25" customHeight="1">
      <c r="A188" s="203"/>
      <c r="B188" s="238" t="s">
        <v>26</v>
      </c>
      <c r="C188" s="239"/>
      <c r="D188" s="239"/>
      <c r="E188" s="239"/>
      <c r="F188" s="239"/>
      <c r="G188" s="239"/>
      <c r="H188" s="239"/>
      <c r="I188" s="239"/>
      <c r="J188" s="239"/>
      <c r="K188" s="239"/>
      <c r="L188" s="240"/>
      <c r="M188" s="71"/>
    </row>
    <row r="189" spans="1:13" ht="54.75" customHeight="1">
      <c r="A189" s="25">
        <v>1</v>
      </c>
      <c r="B189" s="15" t="s">
        <v>13</v>
      </c>
      <c r="C189" s="21" t="s">
        <v>33</v>
      </c>
      <c r="D189" s="15" t="s">
        <v>13</v>
      </c>
      <c r="E189" s="22" t="s">
        <v>11</v>
      </c>
      <c r="F189" s="22">
        <v>1</v>
      </c>
      <c r="G189" s="4">
        <v>2974000</v>
      </c>
      <c r="H189" s="4">
        <f>F189*G189</f>
        <v>2974000</v>
      </c>
      <c r="I189" s="4">
        <f t="shared" ref="I189:I207" si="15">H189*1.12</f>
        <v>3330880.0000000005</v>
      </c>
      <c r="J189" s="24" t="s">
        <v>54</v>
      </c>
      <c r="K189" s="24" t="s">
        <v>17</v>
      </c>
      <c r="L189" s="16" t="s">
        <v>15</v>
      </c>
    </row>
    <row r="190" spans="1:13" ht="57.75" customHeight="1">
      <c r="A190" s="25">
        <v>2</v>
      </c>
      <c r="B190" s="15" t="s">
        <v>21</v>
      </c>
      <c r="C190" s="21" t="s">
        <v>33</v>
      </c>
      <c r="D190" s="9" t="s">
        <v>86</v>
      </c>
      <c r="E190" s="22" t="s">
        <v>22</v>
      </c>
      <c r="F190" s="22">
        <v>1338</v>
      </c>
      <c r="G190" s="4">
        <v>477</v>
      </c>
      <c r="H190" s="4">
        <f t="shared" ref="H190" si="16">F190*G190</f>
        <v>638226</v>
      </c>
      <c r="I190" s="4">
        <f t="shared" si="15"/>
        <v>714813.12000000011</v>
      </c>
      <c r="J190" s="24" t="s">
        <v>120</v>
      </c>
      <c r="K190" s="24" t="s">
        <v>17</v>
      </c>
      <c r="L190" s="16" t="s">
        <v>15</v>
      </c>
      <c r="M190" s="71"/>
    </row>
    <row r="191" spans="1:13" s="71" customFormat="1">
      <c r="A191" s="61">
        <v>3</v>
      </c>
      <c r="B191" s="69" t="s">
        <v>49</v>
      </c>
      <c r="C191" s="21" t="s">
        <v>33</v>
      </c>
      <c r="D191" s="69" t="s">
        <v>664</v>
      </c>
      <c r="E191" s="83"/>
      <c r="F191" s="83"/>
      <c r="G191" s="149"/>
      <c r="H191" s="149"/>
      <c r="I191" s="149"/>
      <c r="J191" s="75"/>
      <c r="K191" s="75"/>
      <c r="L191" s="70"/>
    </row>
    <row r="192" spans="1:13" ht="45.75" customHeight="1">
      <c r="A192" s="25">
        <v>4</v>
      </c>
      <c r="B192" s="5" t="s">
        <v>69</v>
      </c>
      <c r="C192" s="21" t="s">
        <v>61</v>
      </c>
      <c r="D192" s="69" t="s">
        <v>664</v>
      </c>
      <c r="E192" s="22"/>
      <c r="F192" s="22"/>
      <c r="G192" s="4"/>
      <c r="H192" s="4"/>
      <c r="I192" s="4"/>
      <c r="J192" s="6"/>
      <c r="K192" s="24"/>
      <c r="L192" s="16"/>
      <c r="M192" s="71"/>
    </row>
    <row r="193" spans="1:13" ht="75">
      <c r="A193" s="25">
        <v>5</v>
      </c>
      <c r="B193" s="24" t="s">
        <v>60</v>
      </c>
      <c r="C193" s="21" t="s">
        <v>61</v>
      </c>
      <c r="D193" s="31" t="s">
        <v>88</v>
      </c>
      <c r="E193" s="22" t="s">
        <v>41</v>
      </c>
      <c r="F193" s="22">
        <v>1</v>
      </c>
      <c r="G193" s="32">
        <f>26460*255</f>
        <v>6747300</v>
      </c>
      <c r="H193" s="4">
        <f>F193*G193</f>
        <v>6747300</v>
      </c>
      <c r="I193" s="4">
        <f t="shared" si="15"/>
        <v>7556976.0000000009</v>
      </c>
      <c r="J193" s="6" t="s">
        <v>65</v>
      </c>
      <c r="K193" s="24" t="s">
        <v>68</v>
      </c>
      <c r="L193" s="16" t="s">
        <v>15</v>
      </c>
    </row>
    <row r="194" spans="1:13" ht="60">
      <c r="A194" s="25">
        <v>6</v>
      </c>
      <c r="B194" s="24" t="s">
        <v>62</v>
      </c>
      <c r="C194" s="21" t="s">
        <v>61</v>
      </c>
      <c r="D194" s="9" t="s">
        <v>89</v>
      </c>
      <c r="E194" s="22" t="s">
        <v>41</v>
      </c>
      <c r="F194" s="22">
        <v>1</v>
      </c>
      <c r="G194" s="32">
        <f>22458*255</f>
        <v>5726790</v>
      </c>
      <c r="H194" s="4">
        <f t="shared" ref="H194:H207" si="17">F194*G194</f>
        <v>5726790</v>
      </c>
      <c r="I194" s="4">
        <f t="shared" si="15"/>
        <v>6414004.8000000007</v>
      </c>
      <c r="J194" s="6" t="s">
        <v>66</v>
      </c>
      <c r="K194" s="24" t="s">
        <v>68</v>
      </c>
      <c r="L194" s="16" t="s">
        <v>15</v>
      </c>
      <c r="M194" s="71"/>
    </row>
    <row r="195" spans="1:13" ht="60">
      <c r="A195" s="25">
        <v>7</v>
      </c>
      <c r="B195" s="24" t="s">
        <v>63</v>
      </c>
      <c r="C195" s="21" t="s">
        <v>61</v>
      </c>
      <c r="D195" s="9" t="s">
        <v>90</v>
      </c>
      <c r="E195" s="22" t="s">
        <v>41</v>
      </c>
      <c r="F195" s="22">
        <v>1</v>
      </c>
      <c r="G195" s="32">
        <f>10756*255</f>
        <v>2742780</v>
      </c>
      <c r="H195" s="4">
        <f t="shared" si="17"/>
        <v>2742780</v>
      </c>
      <c r="I195" s="4">
        <f t="shared" si="15"/>
        <v>3071913.6</v>
      </c>
      <c r="J195" s="6" t="s">
        <v>67</v>
      </c>
      <c r="K195" s="24" t="s">
        <v>68</v>
      </c>
      <c r="L195" s="16" t="s">
        <v>15</v>
      </c>
    </row>
    <row r="196" spans="1:13" ht="45.75" customHeight="1">
      <c r="A196" s="25">
        <v>8</v>
      </c>
      <c r="B196" s="24" t="s">
        <v>64</v>
      </c>
      <c r="C196" s="21" t="s">
        <v>61</v>
      </c>
      <c r="D196" s="69" t="s">
        <v>664</v>
      </c>
      <c r="E196" s="22"/>
      <c r="F196" s="22"/>
      <c r="G196" s="32"/>
      <c r="H196" s="4"/>
      <c r="I196" s="4"/>
      <c r="J196" s="6"/>
      <c r="K196" s="24"/>
      <c r="L196" s="16"/>
      <c r="M196" s="71"/>
    </row>
    <row r="197" spans="1:13" ht="60">
      <c r="A197" s="25">
        <v>9</v>
      </c>
      <c r="B197" s="24" t="s">
        <v>93</v>
      </c>
      <c r="C197" s="21" t="s">
        <v>61</v>
      </c>
      <c r="D197" s="9" t="s">
        <v>131</v>
      </c>
      <c r="E197" s="22" t="s">
        <v>41</v>
      </c>
      <c r="F197" s="22">
        <v>1</v>
      </c>
      <c r="G197" s="32">
        <v>319785700</v>
      </c>
      <c r="H197" s="4">
        <f t="shared" si="17"/>
        <v>319785700</v>
      </c>
      <c r="I197" s="4">
        <f t="shared" si="15"/>
        <v>358159984.00000006</v>
      </c>
      <c r="J197" s="6" t="s">
        <v>105</v>
      </c>
      <c r="K197" s="24" t="s">
        <v>68</v>
      </c>
      <c r="L197" s="16" t="s">
        <v>15</v>
      </c>
    </row>
    <row r="198" spans="1:13" ht="60">
      <c r="A198" s="25">
        <v>10</v>
      </c>
      <c r="B198" s="9" t="s">
        <v>98</v>
      </c>
      <c r="C198" s="21" t="s">
        <v>99</v>
      </c>
      <c r="D198" s="9" t="s">
        <v>100</v>
      </c>
      <c r="E198" s="22" t="s">
        <v>101</v>
      </c>
      <c r="F198" s="22">
        <v>7200</v>
      </c>
      <c r="G198" s="38">
        <v>114.643</v>
      </c>
      <c r="H198" s="38">
        <f t="shared" si="17"/>
        <v>825429.6</v>
      </c>
      <c r="I198" s="38">
        <f t="shared" si="15"/>
        <v>924481.15200000012</v>
      </c>
      <c r="J198" s="9" t="s">
        <v>54</v>
      </c>
      <c r="K198" s="9" t="s">
        <v>17</v>
      </c>
      <c r="L198" s="21" t="s">
        <v>15</v>
      </c>
      <c r="M198" s="71"/>
    </row>
    <row r="199" spans="1:13" ht="45">
      <c r="A199" s="25">
        <v>11</v>
      </c>
      <c r="B199" s="15" t="s">
        <v>132</v>
      </c>
      <c r="C199" s="21" t="s">
        <v>99</v>
      </c>
      <c r="D199" s="15" t="s">
        <v>133</v>
      </c>
      <c r="E199" s="22" t="s">
        <v>134</v>
      </c>
      <c r="F199" s="22">
        <v>550</v>
      </c>
      <c r="G199" s="38">
        <v>6250</v>
      </c>
      <c r="H199" s="4">
        <f t="shared" si="17"/>
        <v>3437500</v>
      </c>
      <c r="I199" s="4">
        <f t="shared" si="15"/>
        <v>3850000.0000000005</v>
      </c>
      <c r="J199" s="9" t="s">
        <v>54</v>
      </c>
      <c r="K199" s="9" t="s">
        <v>17</v>
      </c>
      <c r="L199" s="21" t="s">
        <v>15</v>
      </c>
    </row>
    <row r="200" spans="1:13" ht="75">
      <c r="A200" s="25">
        <v>12</v>
      </c>
      <c r="B200" s="5" t="s">
        <v>128</v>
      </c>
      <c r="C200" s="21" t="s">
        <v>99</v>
      </c>
      <c r="D200" s="9" t="s">
        <v>129</v>
      </c>
      <c r="E200" s="22" t="s">
        <v>41</v>
      </c>
      <c r="F200" s="22">
        <v>1</v>
      </c>
      <c r="G200" s="60">
        <v>333962.5</v>
      </c>
      <c r="H200" s="57">
        <f t="shared" si="17"/>
        <v>333962.5</v>
      </c>
      <c r="I200" s="60">
        <f t="shared" si="15"/>
        <v>374038.00000000006</v>
      </c>
      <c r="J200" s="6" t="s">
        <v>130</v>
      </c>
      <c r="K200" s="9" t="s">
        <v>17</v>
      </c>
      <c r="L200" s="16" t="s">
        <v>15</v>
      </c>
      <c r="M200" s="71"/>
    </row>
    <row r="201" spans="1:13" ht="105">
      <c r="A201" s="25">
        <v>13</v>
      </c>
      <c r="B201" s="40" t="s">
        <v>136</v>
      </c>
      <c r="C201" s="41" t="s">
        <v>99</v>
      </c>
      <c r="D201" s="41" t="s">
        <v>137</v>
      </c>
      <c r="E201" s="42" t="s">
        <v>11</v>
      </c>
      <c r="F201" s="42">
        <v>1</v>
      </c>
      <c r="G201" s="38">
        <v>412750</v>
      </c>
      <c r="H201" s="4">
        <f t="shared" si="17"/>
        <v>412750</v>
      </c>
      <c r="I201" s="38">
        <f t="shared" si="15"/>
        <v>462280.00000000006</v>
      </c>
      <c r="J201" s="6" t="s">
        <v>130</v>
      </c>
      <c r="K201" s="9" t="s">
        <v>17</v>
      </c>
      <c r="L201" s="16" t="s">
        <v>15</v>
      </c>
    </row>
    <row r="202" spans="1:13" ht="90">
      <c r="A202" s="25">
        <v>14</v>
      </c>
      <c r="B202" s="5" t="s">
        <v>140</v>
      </c>
      <c r="C202" s="41" t="s">
        <v>99</v>
      </c>
      <c r="D202" s="41" t="s">
        <v>139</v>
      </c>
      <c r="E202" s="42" t="s">
        <v>11</v>
      </c>
      <c r="F202" s="42">
        <v>1</v>
      </c>
      <c r="G202" s="38">
        <v>750000</v>
      </c>
      <c r="H202" s="4">
        <f t="shared" si="17"/>
        <v>750000</v>
      </c>
      <c r="I202" s="4">
        <f t="shared" si="15"/>
        <v>840000.00000000012</v>
      </c>
      <c r="J202" s="6" t="s">
        <v>138</v>
      </c>
      <c r="K202" s="9" t="s">
        <v>17</v>
      </c>
      <c r="L202" s="16" t="s">
        <v>15</v>
      </c>
      <c r="M202" s="71"/>
    </row>
    <row r="203" spans="1:13" ht="108.75" customHeight="1">
      <c r="A203" s="25">
        <v>15</v>
      </c>
      <c r="B203" s="5" t="s">
        <v>141</v>
      </c>
      <c r="C203" s="41" t="s">
        <v>99</v>
      </c>
      <c r="D203" s="41" t="s">
        <v>147</v>
      </c>
      <c r="E203" s="42" t="s">
        <v>11</v>
      </c>
      <c r="F203" s="42">
        <v>1</v>
      </c>
      <c r="G203" s="38">
        <v>1260311</v>
      </c>
      <c r="H203" s="4">
        <f t="shared" si="17"/>
        <v>1260311</v>
      </c>
      <c r="I203" s="4">
        <f t="shared" si="15"/>
        <v>1411548.32</v>
      </c>
      <c r="J203" s="6" t="s">
        <v>130</v>
      </c>
      <c r="K203" s="9" t="s">
        <v>17</v>
      </c>
      <c r="L203" s="16" t="s">
        <v>15</v>
      </c>
    </row>
    <row r="204" spans="1:13" ht="105">
      <c r="A204" s="25">
        <v>16</v>
      </c>
      <c r="B204" s="5" t="s">
        <v>150</v>
      </c>
      <c r="C204" s="41" t="s">
        <v>99</v>
      </c>
      <c r="D204" s="5" t="s">
        <v>154</v>
      </c>
      <c r="E204" s="42" t="s">
        <v>11</v>
      </c>
      <c r="F204" s="42">
        <v>1</v>
      </c>
      <c r="G204" s="38">
        <v>10101600</v>
      </c>
      <c r="H204" s="4">
        <f t="shared" si="17"/>
        <v>10101600</v>
      </c>
      <c r="I204" s="4">
        <f t="shared" si="15"/>
        <v>11313792.000000002</v>
      </c>
      <c r="J204" s="6" t="s">
        <v>151</v>
      </c>
      <c r="K204" s="9" t="s">
        <v>17</v>
      </c>
      <c r="L204" s="16" t="s">
        <v>15</v>
      </c>
      <c r="M204" s="71"/>
    </row>
    <row r="205" spans="1:13" ht="87.75" customHeight="1">
      <c r="A205" s="25">
        <v>17</v>
      </c>
      <c r="B205" s="5" t="s">
        <v>152</v>
      </c>
      <c r="C205" s="41" t="s">
        <v>99</v>
      </c>
      <c r="D205" s="41" t="s">
        <v>153</v>
      </c>
      <c r="E205" s="42" t="s">
        <v>11</v>
      </c>
      <c r="F205" s="42">
        <v>1</v>
      </c>
      <c r="G205" s="38">
        <v>224163</v>
      </c>
      <c r="H205" s="4">
        <f t="shared" si="17"/>
        <v>224163</v>
      </c>
      <c r="I205" s="38">
        <f t="shared" si="15"/>
        <v>251062.56000000003</v>
      </c>
      <c r="J205" s="6" t="s">
        <v>138</v>
      </c>
      <c r="K205" s="9" t="s">
        <v>17</v>
      </c>
      <c r="L205" s="16" t="s">
        <v>15</v>
      </c>
    </row>
    <row r="206" spans="1:13" ht="90">
      <c r="A206" s="25">
        <v>18</v>
      </c>
      <c r="B206" s="5" t="s">
        <v>168</v>
      </c>
      <c r="C206" s="41" t="s">
        <v>99</v>
      </c>
      <c r="D206" s="9" t="s">
        <v>91</v>
      </c>
      <c r="E206" s="42" t="s">
        <v>11</v>
      </c>
      <c r="F206" s="42">
        <v>1</v>
      </c>
      <c r="G206" s="38">
        <v>774740</v>
      </c>
      <c r="H206" s="4">
        <f t="shared" si="17"/>
        <v>774740</v>
      </c>
      <c r="I206" s="38">
        <f t="shared" si="15"/>
        <v>867708.8</v>
      </c>
      <c r="J206" s="6" t="s">
        <v>169</v>
      </c>
      <c r="K206" s="9" t="s">
        <v>17</v>
      </c>
      <c r="L206" s="16" t="s">
        <v>15</v>
      </c>
      <c r="M206" s="71"/>
    </row>
    <row r="207" spans="1:13" ht="45">
      <c r="A207" s="25">
        <v>19</v>
      </c>
      <c r="B207" s="5" t="s">
        <v>170</v>
      </c>
      <c r="C207" s="41" t="s">
        <v>61</v>
      </c>
      <c r="D207" s="51" t="s">
        <v>211</v>
      </c>
      <c r="E207" s="42" t="s">
        <v>11</v>
      </c>
      <c r="F207" s="42">
        <v>1</v>
      </c>
      <c r="G207" s="38">
        <v>87028020</v>
      </c>
      <c r="H207" s="4">
        <f t="shared" si="17"/>
        <v>87028020</v>
      </c>
      <c r="I207" s="38">
        <f t="shared" si="15"/>
        <v>97471382.400000006</v>
      </c>
      <c r="J207" s="6" t="s">
        <v>171</v>
      </c>
      <c r="K207" s="9" t="s">
        <v>68</v>
      </c>
      <c r="L207" s="16" t="s">
        <v>15</v>
      </c>
    </row>
    <row r="208" spans="1:13" ht="90">
      <c r="A208" s="25">
        <v>20</v>
      </c>
      <c r="B208" s="5" t="s">
        <v>176</v>
      </c>
      <c r="C208" s="41" t="s">
        <v>99</v>
      </c>
      <c r="D208" s="41" t="s">
        <v>178</v>
      </c>
      <c r="E208" s="42" t="s">
        <v>11</v>
      </c>
      <c r="F208" s="42">
        <v>1</v>
      </c>
      <c r="G208" s="38">
        <v>706179</v>
      </c>
      <c r="H208" s="4">
        <f t="shared" ref="H208:H211" si="18">F208*G208</f>
        <v>706179</v>
      </c>
      <c r="I208" s="4">
        <f t="shared" ref="I208:I211" si="19">H208*1.12</f>
        <v>790920.4800000001</v>
      </c>
      <c r="J208" s="6" t="s">
        <v>130</v>
      </c>
      <c r="K208" s="9" t="s">
        <v>17</v>
      </c>
      <c r="L208" s="16" t="s">
        <v>15</v>
      </c>
      <c r="M208" s="71"/>
    </row>
    <row r="209" spans="1:13" ht="90">
      <c r="A209" s="25">
        <v>21</v>
      </c>
      <c r="B209" s="5" t="s">
        <v>177</v>
      </c>
      <c r="C209" s="41" t="s">
        <v>99</v>
      </c>
      <c r="D209" s="41" t="s">
        <v>178</v>
      </c>
      <c r="E209" s="42" t="s">
        <v>11</v>
      </c>
      <c r="F209" s="42">
        <v>1</v>
      </c>
      <c r="G209" s="38">
        <v>1236410</v>
      </c>
      <c r="H209" s="4">
        <f t="shared" si="18"/>
        <v>1236410</v>
      </c>
      <c r="I209" s="4">
        <f t="shared" si="19"/>
        <v>1384779.2000000002</v>
      </c>
      <c r="J209" s="6" t="s">
        <v>138</v>
      </c>
      <c r="K209" s="9" t="s">
        <v>17</v>
      </c>
      <c r="L209" s="16" t="s">
        <v>15</v>
      </c>
    </row>
    <row r="210" spans="1:13" ht="105">
      <c r="A210" s="25">
        <v>22</v>
      </c>
      <c r="B210" s="5" t="s">
        <v>207</v>
      </c>
      <c r="C210" s="41" t="s">
        <v>99</v>
      </c>
      <c r="D210" s="5" t="s">
        <v>208</v>
      </c>
      <c r="E210" s="42" t="s">
        <v>11</v>
      </c>
      <c r="F210" s="42">
        <v>1</v>
      </c>
      <c r="G210" s="38">
        <v>646615</v>
      </c>
      <c r="H210" s="4">
        <f t="shared" si="18"/>
        <v>646615</v>
      </c>
      <c r="I210" s="4">
        <f t="shared" si="19"/>
        <v>724208.8</v>
      </c>
      <c r="J210" s="6" t="s">
        <v>206</v>
      </c>
      <c r="K210" s="9" t="s">
        <v>17</v>
      </c>
      <c r="L210" s="16" t="s">
        <v>15</v>
      </c>
      <c r="M210" s="71"/>
    </row>
    <row r="211" spans="1:13" ht="90">
      <c r="A211" s="25">
        <v>23</v>
      </c>
      <c r="B211" s="5" t="s">
        <v>199</v>
      </c>
      <c r="C211" s="41" t="s">
        <v>99</v>
      </c>
      <c r="D211" s="9" t="s">
        <v>200</v>
      </c>
      <c r="E211" s="42" t="s">
        <v>11</v>
      </c>
      <c r="F211" s="42">
        <v>1</v>
      </c>
      <c r="G211" s="38">
        <v>2165545</v>
      </c>
      <c r="H211" s="4">
        <f t="shared" si="18"/>
        <v>2165545</v>
      </c>
      <c r="I211" s="38">
        <f t="shared" si="19"/>
        <v>2425410.4000000004</v>
      </c>
      <c r="J211" s="6" t="s">
        <v>209</v>
      </c>
      <c r="K211" s="9" t="s">
        <v>17</v>
      </c>
      <c r="L211" s="16" t="s">
        <v>15</v>
      </c>
    </row>
    <row r="212" spans="1:13" s="48" customFormat="1" ht="105">
      <c r="A212" s="25">
        <v>24</v>
      </c>
      <c r="B212" s="15" t="s">
        <v>204</v>
      </c>
      <c r="C212" s="21" t="s">
        <v>99</v>
      </c>
      <c r="D212" s="15" t="s">
        <v>205</v>
      </c>
      <c r="E212" s="22" t="s">
        <v>11</v>
      </c>
      <c r="F212" s="22">
        <v>1</v>
      </c>
      <c r="G212" s="4">
        <v>2498370.5357142854</v>
      </c>
      <c r="H212" s="4">
        <v>2498370.5357142854</v>
      </c>
      <c r="I212" s="38">
        <f>H212*1.12</f>
        <v>2798175</v>
      </c>
      <c r="J212" s="6" t="s">
        <v>206</v>
      </c>
      <c r="K212" s="9" t="s">
        <v>17</v>
      </c>
      <c r="L212" s="16" t="s">
        <v>15</v>
      </c>
      <c r="M212" s="71"/>
    </row>
    <row r="213" spans="1:13" s="48" customFormat="1" ht="45">
      <c r="A213" s="25">
        <v>25</v>
      </c>
      <c r="B213" s="22" t="s">
        <v>201</v>
      </c>
      <c r="C213" s="9" t="s">
        <v>61</v>
      </c>
      <c r="D213" s="50" t="s">
        <v>202</v>
      </c>
      <c r="E213" s="24" t="s">
        <v>70</v>
      </c>
      <c r="F213" s="24">
        <v>18</v>
      </c>
      <c r="G213" s="6">
        <v>307125</v>
      </c>
      <c r="H213" s="6">
        <v>5528250</v>
      </c>
      <c r="I213" s="4">
        <f>H213*1.12</f>
        <v>6191640.0000000009</v>
      </c>
      <c r="J213" s="6" t="s">
        <v>203</v>
      </c>
      <c r="K213" s="9" t="s">
        <v>68</v>
      </c>
      <c r="L213" s="16" t="s">
        <v>15</v>
      </c>
      <c r="M213" s="104"/>
    </row>
    <row r="214" spans="1:13" ht="90">
      <c r="A214" s="25">
        <v>26</v>
      </c>
      <c r="B214" s="5" t="s">
        <v>215</v>
      </c>
      <c r="C214" s="41" t="s">
        <v>99</v>
      </c>
      <c r="D214" s="9" t="s">
        <v>200</v>
      </c>
      <c r="E214" s="42" t="s">
        <v>11</v>
      </c>
      <c r="F214" s="42">
        <v>1</v>
      </c>
      <c r="G214" s="6">
        <v>4097012</v>
      </c>
      <c r="H214" s="4">
        <f t="shared" ref="H214" si="20">F214*G214</f>
        <v>4097012</v>
      </c>
      <c r="I214" s="38">
        <f t="shared" ref="I214:I217" si="21">H214*1.12</f>
        <v>4588653.4400000004</v>
      </c>
      <c r="J214" s="6" t="s">
        <v>216</v>
      </c>
      <c r="K214" s="9" t="s">
        <v>17</v>
      </c>
      <c r="L214" s="16" t="s">
        <v>15</v>
      </c>
      <c r="M214" s="71"/>
    </row>
    <row r="215" spans="1:13" ht="90">
      <c r="A215" s="25">
        <v>27</v>
      </c>
      <c r="B215" s="5" t="s">
        <v>238</v>
      </c>
      <c r="C215" s="41" t="s">
        <v>99</v>
      </c>
      <c r="D215" s="9" t="s">
        <v>239</v>
      </c>
      <c r="E215" s="42" t="s">
        <v>11</v>
      </c>
      <c r="F215" s="42">
        <v>1</v>
      </c>
      <c r="G215" s="53">
        <v>955070</v>
      </c>
      <c r="H215" s="53">
        <v>955070</v>
      </c>
      <c r="I215" s="60">
        <f t="shared" si="21"/>
        <v>1069678.4000000001</v>
      </c>
      <c r="J215" s="6" t="s">
        <v>130</v>
      </c>
      <c r="K215" s="9" t="s">
        <v>17</v>
      </c>
      <c r="L215" s="16" t="s">
        <v>15</v>
      </c>
    </row>
    <row r="216" spans="1:13" ht="90">
      <c r="A216" s="25">
        <v>28</v>
      </c>
      <c r="B216" s="5" t="s">
        <v>240</v>
      </c>
      <c r="C216" s="41" t="s">
        <v>99</v>
      </c>
      <c r="D216" s="9" t="s">
        <v>239</v>
      </c>
      <c r="E216" s="42" t="s">
        <v>11</v>
      </c>
      <c r="F216" s="42">
        <v>1</v>
      </c>
      <c r="G216" s="53">
        <v>3054619</v>
      </c>
      <c r="H216" s="53">
        <v>3054619</v>
      </c>
      <c r="I216" s="60">
        <f t="shared" si="21"/>
        <v>3421173.2800000003</v>
      </c>
      <c r="J216" s="6" t="s">
        <v>241</v>
      </c>
      <c r="K216" s="9" t="s">
        <v>17</v>
      </c>
      <c r="L216" s="16" t="s">
        <v>15</v>
      </c>
      <c r="M216" s="71"/>
    </row>
    <row r="217" spans="1:13" s="71" customFormat="1" ht="90">
      <c r="A217" s="61">
        <v>29</v>
      </c>
      <c r="B217" s="62" t="s">
        <v>247</v>
      </c>
      <c r="C217" s="63" t="s">
        <v>99</v>
      </c>
      <c r="D217" s="64" t="s">
        <v>248</v>
      </c>
      <c r="E217" s="65" t="s">
        <v>11</v>
      </c>
      <c r="F217" s="65">
        <v>1</v>
      </c>
      <c r="G217" s="66">
        <v>2361396</v>
      </c>
      <c r="H217" s="66">
        <v>2361396</v>
      </c>
      <c r="I217" s="67">
        <f t="shared" si="21"/>
        <v>2644763.5200000005</v>
      </c>
      <c r="J217" s="68" t="s">
        <v>138</v>
      </c>
      <c r="K217" s="69" t="s">
        <v>17</v>
      </c>
      <c r="L217" s="70" t="s">
        <v>15</v>
      </c>
      <c r="M217" s="104"/>
    </row>
    <row r="218" spans="1:13" s="71" customFormat="1" ht="90">
      <c r="A218" s="61">
        <v>30</v>
      </c>
      <c r="B218" s="62" t="s">
        <v>249</v>
      </c>
      <c r="C218" s="63" t="s">
        <v>99</v>
      </c>
      <c r="D218" s="64" t="s">
        <v>248</v>
      </c>
      <c r="E218" s="65" t="s">
        <v>11</v>
      </c>
      <c r="F218" s="65">
        <v>1</v>
      </c>
      <c r="G218" s="66">
        <v>472336</v>
      </c>
      <c r="H218" s="66">
        <v>472336</v>
      </c>
      <c r="I218" s="67">
        <f t="shared" ref="I218:I221" si="22">H218*1.12</f>
        <v>529016.32000000007</v>
      </c>
      <c r="J218" s="68" t="s">
        <v>138</v>
      </c>
      <c r="K218" s="69" t="s">
        <v>17</v>
      </c>
      <c r="L218" s="70" t="s">
        <v>15</v>
      </c>
    </row>
    <row r="219" spans="1:13" s="71" customFormat="1" ht="90">
      <c r="A219" s="61">
        <v>31</v>
      </c>
      <c r="B219" s="62" t="s">
        <v>250</v>
      </c>
      <c r="C219" s="63" t="s">
        <v>99</v>
      </c>
      <c r="D219" s="64" t="s">
        <v>251</v>
      </c>
      <c r="E219" s="65" t="s">
        <v>11</v>
      </c>
      <c r="F219" s="65">
        <v>1</v>
      </c>
      <c r="G219" s="72">
        <v>961500</v>
      </c>
      <c r="H219" s="66">
        <v>961500</v>
      </c>
      <c r="I219" s="67">
        <f t="shared" si="22"/>
        <v>1076880</v>
      </c>
      <c r="J219" s="68" t="s">
        <v>130</v>
      </c>
      <c r="K219" s="69" t="s">
        <v>17</v>
      </c>
      <c r="L219" s="70" t="s">
        <v>15</v>
      </c>
      <c r="M219" s="104"/>
    </row>
    <row r="220" spans="1:13" s="71" customFormat="1" ht="90">
      <c r="A220" s="61">
        <v>32</v>
      </c>
      <c r="B220" s="62" t="s">
        <v>252</v>
      </c>
      <c r="C220" s="63" t="s">
        <v>99</v>
      </c>
      <c r="D220" s="69" t="s">
        <v>253</v>
      </c>
      <c r="E220" s="65" t="s">
        <v>11</v>
      </c>
      <c r="F220" s="65">
        <v>1</v>
      </c>
      <c r="G220" s="72">
        <v>1366500</v>
      </c>
      <c r="H220" s="66">
        <v>1366500</v>
      </c>
      <c r="I220" s="67">
        <f t="shared" si="22"/>
        <v>1530480.0000000002</v>
      </c>
      <c r="J220" s="68" t="s">
        <v>130</v>
      </c>
      <c r="K220" s="69" t="s">
        <v>17</v>
      </c>
      <c r="L220" s="70" t="s">
        <v>15</v>
      </c>
    </row>
    <row r="221" spans="1:13" s="71" customFormat="1" ht="90">
      <c r="A221" s="61">
        <v>33</v>
      </c>
      <c r="B221" s="62" t="s">
        <v>254</v>
      </c>
      <c r="C221" s="63" t="s">
        <v>99</v>
      </c>
      <c r="D221" s="69" t="s">
        <v>255</v>
      </c>
      <c r="E221" s="65" t="s">
        <v>11</v>
      </c>
      <c r="F221" s="65">
        <v>1</v>
      </c>
      <c r="G221" s="72">
        <v>1266600</v>
      </c>
      <c r="H221" s="66">
        <v>1266600</v>
      </c>
      <c r="I221" s="67">
        <f t="shared" si="22"/>
        <v>1418592.0000000002</v>
      </c>
      <c r="J221" s="68" t="s">
        <v>130</v>
      </c>
      <c r="K221" s="69" t="s">
        <v>17</v>
      </c>
      <c r="L221" s="70" t="s">
        <v>15</v>
      </c>
      <c r="M221" s="104"/>
    </row>
    <row r="222" spans="1:13" ht="90">
      <c r="A222" s="25">
        <v>34</v>
      </c>
      <c r="B222" s="5" t="s">
        <v>268</v>
      </c>
      <c r="C222" s="41" t="s">
        <v>99</v>
      </c>
      <c r="D222" s="86" t="s">
        <v>248</v>
      </c>
      <c r="E222" s="42" t="s">
        <v>11</v>
      </c>
      <c r="F222" s="42">
        <v>1</v>
      </c>
      <c r="G222" s="53">
        <v>418373</v>
      </c>
      <c r="H222" s="53">
        <v>418373</v>
      </c>
      <c r="I222" s="60">
        <f t="shared" ref="I222:I223" si="23">H222*1.12</f>
        <v>468577.76000000007</v>
      </c>
      <c r="J222" s="6" t="s">
        <v>138</v>
      </c>
      <c r="K222" s="9" t="s">
        <v>17</v>
      </c>
      <c r="L222" s="16" t="s">
        <v>15</v>
      </c>
      <c r="M222" s="71"/>
    </row>
    <row r="223" spans="1:13" ht="75">
      <c r="A223" s="25">
        <v>35</v>
      </c>
      <c r="B223" s="5" t="s">
        <v>277</v>
      </c>
      <c r="C223" s="41" t="s">
        <v>99</v>
      </c>
      <c r="D223" s="86" t="s">
        <v>278</v>
      </c>
      <c r="E223" s="42" t="s">
        <v>11</v>
      </c>
      <c r="F223" s="42">
        <v>1</v>
      </c>
      <c r="G223" s="53">
        <v>3588098</v>
      </c>
      <c r="H223" s="53">
        <v>3588098</v>
      </c>
      <c r="I223" s="60">
        <f t="shared" si="23"/>
        <v>4018669.7600000002</v>
      </c>
      <c r="J223" s="6" t="s">
        <v>138</v>
      </c>
      <c r="K223" s="9" t="s">
        <v>17</v>
      </c>
      <c r="L223" s="16" t="s">
        <v>15</v>
      </c>
    </row>
    <row r="224" spans="1:13" ht="75">
      <c r="A224" s="25">
        <v>36</v>
      </c>
      <c r="B224" s="5" t="s">
        <v>286</v>
      </c>
      <c r="C224" s="41" t="s">
        <v>99</v>
      </c>
      <c r="D224" s="86" t="s">
        <v>287</v>
      </c>
      <c r="E224" s="42" t="s">
        <v>11</v>
      </c>
      <c r="F224" s="42">
        <v>1</v>
      </c>
      <c r="G224" s="53">
        <v>854439</v>
      </c>
      <c r="H224" s="53">
        <v>854439</v>
      </c>
      <c r="I224" s="60">
        <f t="shared" ref="I224:I225" si="24">H224*1.12</f>
        <v>956971.68</v>
      </c>
      <c r="J224" s="6" t="s">
        <v>290</v>
      </c>
      <c r="K224" s="9" t="s">
        <v>17</v>
      </c>
      <c r="L224" s="16" t="s">
        <v>15</v>
      </c>
      <c r="M224" s="71"/>
    </row>
    <row r="225" spans="1:13" ht="90">
      <c r="A225" s="25">
        <v>37</v>
      </c>
      <c r="B225" s="5" t="s">
        <v>298</v>
      </c>
      <c r="C225" s="41" t="s">
        <v>99</v>
      </c>
      <c r="D225" s="9" t="s">
        <v>297</v>
      </c>
      <c r="E225" s="42" t="s">
        <v>11</v>
      </c>
      <c r="F225" s="42">
        <v>1</v>
      </c>
      <c r="G225" s="53">
        <v>890520</v>
      </c>
      <c r="H225" s="53">
        <v>890520</v>
      </c>
      <c r="I225" s="60">
        <f t="shared" si="24"/>
        <v>997382.40000000014</v>
      </c>
      <c r="J225" s="6" t="s">
        <v>138</v>
      </c>
      <c r="K225" s="9" t="s">
        <v>17</v>
      </c>
      <c r="L225" s="16" t="s">
        <v>15</v>
      </c>
    </row>
    <row r="226" spans="1:13" ht="75">
      <c r="A226" s="25">
        <v>38</v>
      </c>
      <c r="B226" s="5" t="s">
        <v>299</v>
      </c>
      <c r="C226" s="41" t="s">
        <v>99</v>
      </c>
      <c r="D226" s="9" t="s">
        <v>300</v>
      </c>
      <c r="E226" s="42" t="s">
        <v>11</v>
      </c>
      <c r="F226" s="42">
        <v>1</v>
      </c>
      <c r="G226" s="53">
        <v>229464.29</v>
      </c>
      <c r="H226" s="53">
        <v>229464.29</v>
      </c>
      <c r="I226" s="60">
        <f t="shared" ref="I226" si="25">H226*1.12</f>
        <v>257000.00480000002</v>
      </c>
      <c r="J226" s="6" t="s">
        <v>138</v>
      </c>
      <c r="K226" s="9" t="s">
        <v>17</v>
      </c>
      <c r="L226" s="16" t="s">
        <v>15</v>
      </c>
      <c r="M226" s="71"/>
    </row>
    <row r="227" spans="1:13" ht="90">
      <c r="A227" s="25">
        <v>39</v>
      </c>
      <c r="B227" s="5" t="s">
        <v>301</v>
      </c>
      <c r="C227" s="41" t="s">
        <v>99</v>
      </c>
      <c r="D227" s="9" t="s">
        <v>307</v>
      </c>
      <c r="E227" s="42" t="s">
        <v>11</v>
      </c>
      <c r="F227" s="42">
        <v>1</v>
      </c>
      <c r="G227" s="53">
        <v>628080.36</v>
      </c>
      <c r="H227" s="53">
        <v>628080.36</v>
      </c>
      <c r="I227" s="60">
        <f t="shared" ref="I227" si="26">H227*1.12</f>
        <v>703450.00320000004</v>
      </c>
      <c r="J227" s="6" t="s">
        <v>138</v>
      </c>
      <c r="K227" s="9" t="s">
        <v>17</v>
      </c>
      <c r="L227" s="16" t="s">
        <v>15</v>
      </c>
    </row>
    <row r="228" spans="1:13" ht="150">
      <c r="A228" s="25">
        <v>40</v>
      </c>
      <c r="B228" s="5" t="s">
        <v>309</v>
      </c>
      <c r="C228" s="41" t="s">
        <v>99</v>
      </c>
      <c r="D228" s="41" t="s">
        <v>315</v>
      </c>
      <c r="E228" s="42" t="s">
        <v>11</v>
      </c>
      <c r="F228" s="42">
        <v>1</v>
      </c>
      <c r="G228" s="53">
        <v>4972518</v>
      </c>
      <c r="H228" s="53">
        <v>4972518</v>
      </c>
      <c r="I228" s="60">
        <f t="shared" ref="I228" si="27">H228*1.12</f>
        <v>5569220.1600000001</v>
      </c>
      <c r="J228" s="6" t="s">
        <v>310</v>
      </c>
      <c r="K228" s="9" t="s">
        <v>17</v>
      </c>
      <c r="L228" s="16" t="s">
        <v>311</v>
      </c>
      <c r="M228" s="71"/>
    </row>
    <row r="229" spans="1:13" ht="150">
      <c r="A229" s="25">
        <v>41</v>
      </c>
      <c r="B229" s="5" t="s">
        <v>312</v>
      </c>
      <c r="C229" s="41" t="s">
        <v>99</v>
      </c>
      <c r="D229" s="41" t="s">
        <v>314</v>
      </c>
      <c r="E229" s="42" t="s">
        <v>11</v>
      </c>
      <c r="F229" s="42">
        <v>1</v>
      </c>
      <c r="G229" s="53">
        <v>3507375</v>
      </c>
      <c r="H229" s="53">
        <v>3507375</v>
      </c>
      <c r="I229" s="60">
        <f t="shared" ref="I229" si="28">H229*1.12</f>
        <v>3928260.0000000005</v>
      </c>
      <c r="J229" s="6" t="s">
        <v>310</v>
      </c>
      <c r="K229" s="9" t="s">
        <v>17</v>
      </c>
      <c r="L229" s="16" t="s">
        <v>311</v>
      </c>
    </row>
    <row r="230" spans="1:13" s="71" customFormat="1" ht="60">
      <c r="A230" s="61">
        <v>42</v>
      </c>
      <c r="B230" s="62" t="s">
        <v>313</v>
      </c>
      <c r="C230" s="63" t="s">
        <v>99</v>
      </c>
      <c r="D230" s="63" t="s">
        <v>664</v>
      </c>
      <c r="E230" s="65"/>
      <c r="F230" s="65"/>
      <c r="G230" s="66"/>
      <c r="H230" s="66"/>
      <c r="I230" s="67"/>
      <c r="J230" s="68"/>
      <c r="K230" s="69"/>
      <c r="L230" s="70"/>
    </row>
    <row r="231" spans="1:13" ht="90">
      <c r="A231" s="25">
        <v>43</v>
      </c>
      <c r="B231" s="5" t="s">
        <v>316</v>
      </c>
      <c r="C231" s="41" t="s">
        <v>99</v>
      </c>
      <c r="D231" s="9" t="s">
        <v>307</v>
      </c>
      <c r="E231" s="42" t="s">
        <v>11</v>
      </c>
      <c r="F231" s="42">
        <v>1</v>
      </c>
      <c r="G231" s="53">
        <v>1851747.32</v>
      </c>
      <c r="H231" s="53">
        <v>1851747.32</v>
      </c>
      <c r="I231" s="60">
        <f t="shared" ref="I231:I234" si="29">H231*1.12</f>
        <v>2073956.9984000002</v>
      </c>
      <c r="J231" s="6" t="s">
        <v>317</v>
      </c>
      <c r="K231" s="9" t="s">
        <v>17</v>
      </c>
      <c r="L231" s="16" t="s">
        <v>15</v>
      </c>
    </row>
    <row r="232" spans="1:13" ht="75">
      <c r="A232" s="25">
        <v>44</v>
      </c>
      <c r="B232" s="5" t="s">
        <v>318</v>
      </c>
      <c r="C232" s="41" t="s">
        <v>99</v>
      </c>
      <c r="D232" s="9" t="s">
        <v>319</v>
      </c>
      <c r="E232" s="42" t="s">
        <v>11</v>
      </c>
      <c r="F232" s="42">
        <v>1</v>
      </c>
      <c r="G232" s="53">
        <v>276785.71999999997</v>
      </c>
      <c r="H232" s="53">
        <v>276785.71999999997</v>
      </c>
      <c r="I232" s="60">
        <f t="shared" si="29"/>
        <v>310000.00640000001</v>
      </c>
      <c r="J232" s="6" t="s">
        <v>130</v>
      </c>
      <c r="K232" s="9" t="s">
        <v>17</v>
      </c>
      <c r="L232" s="16" t="s">
        <v>15</v>
      </c>
      <c r="M232" s="71"/>
    </row>
    <row r="233" spans="1:13" ht="90">
      <c r="A233" s="25">
        <v>45</v>
      </c>
      <c r="B233" s="5" t="s">
        <v>321</v>
      </c>
      <c r="C233" s="41" t="s">
        <v>99</v>
      </c>
      <c r="D233" s="9" t="s">
        <v>253</v>
      </c>
      <c r="E233" s="42" t="s">
        <v>11</v>
      </c>
      <c r="F233" s="42">
        <v>1</v>
      </c>
      <c r="G233" s="97">
        <v>2651592.86</v>
      </c>
      <c r="H233" s="53">
        <v>2651592.86</v>
      </c>
      <c r="I233" s="60">
        <f t="shared" si="29"/>
        <v>2969784.0032000002</v>
      </c>
      <c r="J233" s="6" t="s">
        <v>138</v>
      </c>
      <c r="K233" s="9" t="s">
        <v>17</v>
      </c>
      <c r="L233" s="16" t="s">
        <v>15</v>
      </c>
    </row>
    <row r="234" spans="1:13" ht="90">
      <c r="A234" s="25">
        <v>46</v>
      </c>
      <c r="B234" s="5" t="s">
        <v>322</v>
      </c>
      <c r="C234" s="41" t="s">
        <v>99</v>
      </c>
      <c r="D234" s="9" t="s">
        <v>253</v>
      </c>
      <c r="E234" s="42" t="s">
        <v>11</v>
      </c>
      <c r="F234" s="42">
        <v>1</v>
      </c>
      <c r="G234" s="97">
        <v>2977471</v>
      </c>
      <c r="H234" s="53">
        <v>2977471</v>
      </c>
      <c r="I234" s="60">
        <f t="shared" si="29"/>
        <v>3334767.5200000005</v>
      </c>
      <c r="J234" s="6" t="s">
        <v>130</v>
      </c>
      <c r="K234" s="9" t="s">
        <v>17</v>
      </c>
      <c r="L234" s="16" t="s">
        <v>15</v>
      </c>
      <c r="M234" s="71"/>
    </row>
    <row r="235" spans="1:13" ht="75">
      <c r="A235" s="25">
        <v>47</v>
      </c>
      <c r="B235" s="5" t="s">
        <v>323</v>
      </c>
      <c r="C235" s="41" t="s">
        <v>99</v>
      </c>
      <c r="D235" s="9" t="s">
        <v>319</v>
      </c>
      <c r="E235" s="42" t="s">
        <v>11</v>
      </c>
      <c r="F235" s="42">
        <v>1</v>
      </c>
      <c r="G235" s="53">
        <v>296705.36</v>
      </c>
      <c r="H235" s="53">
        <v>296705.36</v>
      </c>
      <c r="I235" s="60">
        <f t="shared" ref="I235:I238" si="30">H235*1.12</f>
        <v>332310.00320000004</v>
      </c>
      <c r="J235" s="6" t="s">
        <v>138</v>
      </c>
      <c r="K235" s="9" t="s">
        <v>17</v>
      </c>
      <c r="L235" s="16" t="s">
        <v>15</v>
      </c>
    </row>
    <row r="236" spans="1:13" ht="90">
      <c r="A236" s="25">
        <v>48</v>
      </c>
      <c r="B236" s="5" t="s">
        <v>350</v>
      </c>
      <c r="C236" s="41" t="s">
        <v>99</v>
      </c>
      <c r="D236" s="9" t="s">
        <v>345</v>
      </c>
      <c r="E236" s="42" t="s">
        <v>11</v>
      </c>
      <c r="F236" s="42">
        <v>1</v>
      </c>
      <c r="G236" s="53">
        <v>92640</v>
      </c>
      <c r="H236" s="53">
        <v>92640</v>
      </c>
      <c r="I236" s="60">
        <f t="shared" si="30"/>
        <v>103756.8</v>
      </c>
      <c r="J236" s="6" t="s">
        <v>346</v>
      </c>
      <c r="K236" s="9" t="s">
        <v>17</v>
      </c>
      <c r="L236" s="16" t="s">
        <v>15</v>
      </c>
      <c r="M236" s="71"/>
    </row>
    <row r="237" spans="1:13" ht="45">
      <c r="A237" s="25">
        <v>49</v>
      </c>
      <c r="B237" s="5" t="s">
        <v>347</v>
      </c>
      <c r="C237" s="41" t="s">
        <v>99</v>
      </c>
      <c r="D237" s="9" t="s">
        <v>348</v>
      </c>
      <c r="E237" s="42" t="s">
        <v>134</v>
      </c>
      <c r="F237" s="42">
        <v>60</v>
      </c>
      <c r="G237" s="53">
        <v>559.83000000000004</v>
      </c>
      <c r="H237" s="53">
        <f>F237*G237</f>
        <v>33589.800000000003</v>
      </c>
      <c r="I237" s="60">
        <f t="shared" si="30"/>
        <v>37620.576000000008</v>
      </c>
      <c r="J237" s="6" t="s">
        <v>346</v>
      </c>
      <c r="K237" s="9" t="s">
        <v>17</v>
      </c>
      <c r="L237" s="16" t="s">
        <v>15</v>
      </c>
    </row>
    <row r="238" spans="1:13" ht="90">
      <c r="A238" s="25">
        <v>50</v>
      </c>
      <c r="B238" s="5" t="s">
        <v>349</v>
      </c>
      <c r="C238" s="41" t="s">
        <v>99</v>
      </c>
      <c r="D238" s="9" t="s">
        <v>253</v>
      </c>
      <c r="E238" s="42" t="s">
        <v>11</v>
      </c>
      <c r="F238" s="42">
        <v>1</v>
      </c>
      <c r="G238" s="97">
        <v>340000</v>
      </c>
      <c r="H238" s="53">
        <v>340000</v>
      </c>
      <c r="I238" s="60">
        <f t="shared" si="30"/>
        <v>380800.00000000006</v>
      </c>
      <c r="J238" s="6" t="s">
        <v>138</v>
      </c>
      <c r="K238" s="9" t="s">
        <v>17</v>
      </c>
      <c r="L238" s="16" t="s">
        <v>15</v>
      </c>
      <c r="M238" s="71"/>
    </row>
    <row r="239" spans="1:13" ht="90">
      <c r="A239" s="25">
        <v>51</v>
      </c>
      <c r="B239" s="5" t="s">
        <v>380</v>
      </c>
      <c r="C239" s="41" t="s">
        <v>99</v>
      </c>
      <c r="D239" s="9" t="s">
        <v>200</v>
      </c>
      <c r="E239" s="42" t="s">
        <v>11</v>
      </c>
      <c r="F239" s="42">
        <v>1</v>
      </c>
      <c r="G239" s="97">
        <v>7848462</v>
      </c>
      <c r="H239" s="53">
        <v>7848462</v>
      </c>
      <c r="I239" s="60">
        <f t="shared" ref="I239:I240" si="31">H239*1.12</f>
        <v>8790277.4400000013</v>
      </c>
      <c r="J239" s="6" t="s">
        <v>130</v>
      </c>
      <c r="K239" s="9" t="s">
        <v>17</v>
      </c>
      <c r="L239" s="16" t="s">
        <v>15</v>
      </c>
    </row>
    <row r="240" spans="1:13" ht="90">
      <c r="A240" s="25">
        <v>52</v>
      </c>
      <c r="B240" s="5" t="s">
        <v>381</v>
      </c>
      <c r="C240" s="41" t="s">
        <v>99</v>
      </c>
      <c r="D240" s="9" t="s">
        <v>253</v>
      </c>
      <c r="E240" s="42" t="s">
        <v>11</v>
      </c>
      <c r="F240" s="42">
        <v>1</v>
      </c>
      <c r="G240" s="97">
        <v>3036550</v>
      </c>
      <c r="H240" s="53">
        <v>3036550</v>
      </c>
      <c r="I240" s="60">
        <f t="shared" si="31"/>
        <v>3400936.0000000005</v>
      </c>
      <c r="J240" s="9" t="s">
        <v>382</v>
      </c>
      <c r="K240" s="9" t="s">
        <v>17</v>
      </c>
      <c r="L240" s="16" t="s">
        <v>15</v>
      </c>
      <c r="M240" s="71"/>
    </row>
    <row r="241" spans="1:13" ht="105">
      <c r="A241" s="25">
        <v>53</v>
      </c>
      <c r="B241" s="5" t="s">
        <v>383</v>
      </c>
      <c r="C241" s="41" t="s">
        <v>99</v>
      </c>
      <c r="D241" s="9" t="s">
        <v>384</v>
      </c>
      <c r="E241" s="42" t="s">
        <v>11</v>
      </c>
      <c r="F241" s="42">
        <v>1</v>
      </c>
      <c r="G241" s="97">
        <v>415848.22</v>
      </c>
      <c r="H241" s="53">
        <v>415848.22</v>
      </c>
      <c r="I241" s="60">
        <f t="shared" ref="I241:I242" si="32">H241*1.12</f>
        <v>465750.00640000001</v>
      </c>
      <c r="J241" s="6" t="s">
        <v>138</v>
      </c>
      <c r="K241" s="9" t="s">
        <v>17</v>
      </c>
      <c r="L241" s="16" t="s">
        <v>15</v>
      </c>
    </row>
    <row r="242" spans="1:13" ht="90">
      <c r="A242" s="25">
        <v>54</v>
      </c>
      <c r="B242" s="5" t="s">
        <v>389</v>
      </c>
      <c r="C242" s="41" t="s">
        <v>99</v>
      </c>
      <c r="D242" s="9" t="s">
        <v>253</v>
      </c>
      <c r="E242" s="42" t="s">
        <v>11</v>
      </c>
      <c r="F242" s="42">
        <v>1</v>
      </c>
      <c r="G242" s="97">
        <v>244697</v>
      </c>
      <c r="H242" s="53">
        <v>244697</v>
      </c>
      <c r="I242" s="60">
        <f t="shared" si="32"/>
        <v>274060.64</v>
      </c>
      <c r="J242" s="6" t="s">
        <v>138</v>
      </c>
      <c r="K242" s="9" t="s">
        <v>17</v>
      </c>
      <c r="L242" s="16" t="s">
        <v>15</v>
      </c>
      <c r="M242" s="71"/>
    </row>
    <row r="243" spans="1:13" ht="90">
      <c r="A243" s="25">
        <v>55</v>
      </c>
      <c r="B243" s="5" t="s">
        <v>397</v>
      </c>
      <c r="C243" s="41" t="s">
        <v>99</v>
      </c>
      <c r="D243" s="9" t="s">
        <v>253</v>
      </c>
      <c r="E243" s="42" t="s">
        <v>11</v>
      </c>
      <c r="F243" s="42">
        <v>1</v>
      </c>
      <c r="G243" s="97">
        <v>15397211.609999999</v>
      </c>
      <c r="H243" s="53">
        <v>15397211.609999999</v>
      </c>
      <c r="I243" s="60">
        <f t="shared" ref="I243:I245" si="33">H243*1.12</f>
        <v>17244877.003200002</v>
      </c>
      <c r="J243" s="6" t="s">
        <v>138</v>
      </c>
      <c r="K243" s="9" t="s">
        <v>17</v>
      </c>
      <c r="L243" s="16" t="s">
        <v>15</v>
      </c>
    </row>
    <row r="244" spans="1:13" ht="90">
      <c r="A244" s="25">
        <v>56</v>
      </c>
      <c r="B244" s="5" t="s">
        <v>398</v>
      </c>
      <c r="C244" s="41" t="s">
        <v>99</v>
      </c>
      <c r="D244" s="9" t="s">
        <v>307</v>
      </c>
      <c r="E244" s="42" t="s">
        <v>11</v>
      </c>
      <c r="F244" s="42">
        <v>1</v>
      </c>
      <c r="G244" s="53">
        <v>1008929</v>
      </c>
      <c r="H244" s="53">
        <v>1008929</v>
      </c>
      <c r="I244" s="60">
        <f t="shared" si="33"/>
        <v>1130000.4800000002</v>
      </c>
      <c r="J244" s="6" t="s">
        <v>399</v>
      </c>
      <c r="K244" s="9" t="s">
        <v>17</v>
      </c>
      <c r="L244" s="16" t="s">
        <v>15</v>
      </c>
      <c r="M244" s="71"/>
    </row>
    <row r="245" spans="1:13" ht="90">
      <c r="A245" s="17">
        <v>57</v>
      </c>
      <c r="B245" s="5" t="s">
        <v>432</v>
      </c>
      <c r="C245" s="41" t="s">
        <v>99</v>
      </c>
      <c r="D245" s="41" t="s">
        <v>147</v>
      </c>
      <c r="E245" s="42" t="s">
        <v>11</v>
      </c>
      <c r="F245" s="42">
        <v>1</v>
      </c>
      <c r="G245" s="53">
        <v>512438</v>
      </c>
      <c r="H245" s="53">
        <f t="shared" ref="H245" si="34">F245*G245</f>
        <v>512438</v>
      </c>
      <c r="I245" s="53">
        <f t="shared" si="33"/>
        <v>573930.56000000006</v>
      </c>
      <c r="J245" s="6" t="s">
        <v>138</v>
      </c>
      <c r="K245" s="9" t="s">
        <v>17</v>
      </c>
      <c r="L245" s="16" t="s">
        <v>15</v>
      </c>
    </row>
    <row r="246" spans="1:13" ht="90">
      <c r="A246" s="25">
        <v>58</v>
      </c>
      <c r="B246" s="5" t="s">
        <v>429</v>
      </c>
      <c r="C246" s="41" t="s">
        <v>99</v>
      </c>
      <c r="D246" s="9" t="s">
        <v>307</v>
      </c>
      <c r="E246" s="42" t="s">
        <v>11</v>
      </c>
      <c r="F246" s="42">
        <v>1</v>
      </c>
      <c r="G246" s="53">
        <v>2294642.86</v>
      </c>
      <c r="H246" s="53">
        <v>2294642.86</v>
      </c>
      <c r="I246" s="60">
        <f t="shared" ref="I246:I247" si="35">H246*1.12</f>
        <v>2570000.0032000002</v>
      </c>
      <c r="J246" s="6" t="s">
        <v>505</v>
      </c>
      <c r="K246" s="9" t="s">
        <v>17</v>
      </c>
      <c r="L246" s="16" t="s">
        <v>15</v>
      </c>
      <c r="M246" s="71"/>
    </row>
    <row r="247" spans="1:13" ht="75">
      <c r="A247" s="25">
        <v>59</v>
      </c>
      <c r="B247" s="5" t="s">
        <v>433</v>
      </c>
      <c r="C247" s="41" t="s">
        <v>99</v>
      </c>
      <c r="D247" s="86" t="s">
        <v>287</v>
      </c>
      <c r="E247" s="42" t="s">
        <v>11</v>
      </c>
      <c r="F247" s="42">
        <v>1</v>
      </c>
      <c r="G247" s="53">
        <v>1107399.1100000001</v>
      </c>
      <c r="H247" s="53">
        <v>1107399.1100000001</v>
      </c>
      <c r="I247" s="60">
        <f t="shared" si="35"/>
        <v>1240287.0032000002</v>
      </c>
      <c r="J247" s="6" t="s">
        <v>138</v>
      </c>
      <c r="K247" s="9" t="s">
        <v>17</v>
      </c>
      <c r="L247" s="16" t="s">
        <v>15</v>
      </c>
    </row>
    <row r="248" spans="1:13" ht="90">
      <c r="A248" s="25">
        <v>60</v>
      </c>
      <c r="B248" s="5" t="s">
        <v>435</v>
      </c>
      <c r="C248" s="41" t="s">
        <v>99</v>
      </c>
      <c r="D248" s="86" t="s">
        <v>436</v>
      </c>
      <c r="E248" s="42" t="s">
        <v>11</v>
      </c>
      <c r="F248" s="42">
        <v>1</v>
      </c>
      <c r="G248" s="53">
        <v>1130748.21</v>
      </c>
      <c r="H248" s="53">
        <v>1130748.21</v>
      </c>
      <c r="I248" s="60">
        <f t="shared" ref="I248" si="36">H248*1.12</f>
        <v>1266437.9952</v>
      </c>
      <c r="J248" s="6" t="s">
        <v>138</v>
      </c>
      <c r="K248" s="9" t="s">
        <v>17</v>
      </c>
      <c r="L248" s="16" t="s">
        <v>15</v>
      </c>
      <c r="M248" s="71"/>
    </row>
    <row r="249" spans="1:13" ht="90">
      <c r="A249" s="25">
        <v>61</v>
      </c>
      <c r="B249" s="5" t="s">
        <v>437</v>
      </c>
      <c r="C249" s="41" t="s">
        <v>99</v>
      </c>
      <c r="D249" s="86" t="s">
        <v>436</v>
      </c>
      <c r="E249" s="42" t="s">
        <v>11</v>
      </c>
      <c r="F249" s="42">
        <v>1</v>
      </c>
      <c r="G249" s="53">
        <v>692132.14</v>
      </c>
      <c r="H249" s="53">
        <v>692132.14</v>
      </c>
      <c r="I249" s="60">
        <f t="shared" ref="I249" si="37">H249*1.12</f>
        <v>775187.99680000008</v>
      </c>
      <c r="J249" s="6" t="s">
        <v>138</v>
      </c>
      <c r="K249" s="9" t="s">
        <v>17</v>
      </c>
      <c r="L249" s="16" t="s">
        <v>15</v>
      </c>
    </row>
    <row r="250" spans="1:13" ht="90">
      <c r="A250" s="25">
        <v>62</v>
      </c>
      <c r="B250" s="5" t="s">
        <v>438</v>
      </c>
      <c r="C250" s="41" t="s">
        <v>99</v>
      </c>
      <c r="D250" s="86" t="s">
        <v>439</v>
      </c>
      <c r="E250" s="42" t="s">
        <v>11</v>
      </c>
      <c r="F250" s="42">
        <v>1</v>
      </c>
      <c r="G250" s="53">
        <v>11304022.32</v>
      </c>
      <c r="H250" s="53">
        <v>11304022.32</v>
      </c>
      <c r="I250" s="60">
        <f t="shared" ref="I250:I252" si="38">H250*1.12</f>
        <v>12660504.998400001</v>
      </c>
      <c r="J250" s="6" t="s">
        <v>138</v>
      </c>
      <c r="K250" s="9" t="s">
        <v>17</v>
      </c>
      <c r="L250" s="16" t="s">
        <v>15</v>
      </c>
      <c r="M250" s="71"/>
    </row>
    <row r="251" spans="1:13" ht="90">
      <c r="A251" s="25">
        <v>63</v>
      </c>
      <c r="B251" s="5" t="s">
        <v>440</v>
      </c>
      <c r="C251" s="41" t="s">
        <v>99</v>
      </c>
      <c r="D251" s="9" t="s">
        <v>253</v>
      </c>
      <c r="E251" s="42" t="s">
        <v>11</v>
      </c>
      <c r="F251" s="42">
        <v>1</v>
      </c>
      <c r="G251" s="97">
        <v>2380135</v>
      </c>
      <c r="H251" s="53">
        <v>2380135</v>
      </c>
      <c r="I251" s="60">
        <f t="shared" si="38"/>
        <v>2665751.2000000002</v>
      </c>
      <c r="J251" s="6" t="s">
        <v>151</v>
      </c>
      <c r="K251" s="9" t="s">
        <v>17</v>
      </c>
      <c r="L251" s="16" t="s">
        <v>15</v>
      </c>
    </row>
    <row r="252" spans="1:13" ht="90">
      <c r="A252" s="25">
        <v>64</v>
      </c>
      <c r="B252" s="5" t="s">
        <v>444</v>
      </c>
      <c r="C252" s="41" t="s">
        <v>99</v>
      </c>
      <c r="D252" s="9" t="s">
        <v>345</v>
      </c>
      <c r="E252" s="42" t="s">
        <v>11</v>
      </c>
      <c r="F252" s="42">
        <v>1</v>
      </c>
      <c r="G252" s="53">
        <v>5094924</v>
      </c>
      <c r="H252" s="53">
        <v>5094924</v>
      </c>
      <c r="I252" s="60">
        <f t="shared" si="38"/>
        <v>5706314.8800000008</v>
      </c>
      <c r="J252" s="6" t="s">
        <v>138</v>
      </c>
      <c r="K252" s="9" t="s">
        <v>17</v>
      </c>
      <c r="L252" s="16" t="s">
        <v>15</v>
      </c>
      <c r="M252" s="71"/>
    </row>
    <row r="253" spans="1:13" ht="90">
      <c r="A253" s="25">
        <v>65</v>
      </c>
      <c r="B253" s="5" t="s">
        <v>445</v>
      </c>
      <c r="C253" s="41" t="s">
        <v>99</v>
      </c>
      <c r="D253" s="9" t="s">
        <v>446</v>
      </c>
      <c r="E253" s="42" t="s">
        <v>11</v>
      </c>
      <c r="F253" s="42">
        <v>1</v>
      </c>
      <c r="G253" s="53">
        <v>1835745</v>
      </c>
      <c r="H253" s="53">
        <v>1835745</v>
      </c>
      <c r="I253" s="60">
        <f t="shared" ref="I253:I258" si="39">H253*1.12</f>
        <v>2056034.4000000001</v>
      </c>
      <c r="J253" s="6" t="s">
        <v>138</v>
      </c>
      <c r="K253" s="9" t="s">
        <v>17</v>
      </c>
      <c r="L253" s="16" t="s">
        <v>15</v>
      </c>
    </row>
    <row r="254" spans="1:13" ht="90">
      <c r="A254" s="25">
        <v>66</v>
      </c>
      <c r="B254" s="5" t="s">
        <v>447</v>
      </c>
      <c r="C254" s="41" t="s">
        <v>99</v>
      </c>
      <c r="D254" s="9" t="s">
        <v>253</v>
      </c>
      <c r="E254" s="42" t="s">
        <v>11</v>
      </c>
      <c r="F254" s="42">
        <v>1</v>
      </c>
      <c r="G254" s="97">
        <v>434911</v>
      </c>
      <c r="H254" s="53">
        <v>434911</v>
      </c>
      <c r="I254" s="60">
        <f t="shared" si="39"/>
        <v>487100.32000000007</v>
      </c>
      <c r="J254" s="6" t="s">
        <v>138</v>
      </c>
      <c r="K254" s="9" t="s">
        <v>17</v>
      </c>
      <c r="L254" s="16" t="s">
        <v>15</v>
      </c>
      <c r="M254" s="71"/>
    </row>
    <row r="255" spans="1:13" ht="90">
      <c r="A255" s="25">
        <v>67</v>
      </c>
      <c r="B255" s="5" t="s">
        <v>448</v>
      </c>
      <c r="C255" s="41" t="s">
        <v>99</v>
      </c>
      <c r="D255" s="86" t="s">
        <v>449</v>
      </c>
      <c r="E255" s="42" t="s">
        <v>11</v>
      </c>
      <c r="F255" s="42">
        <v>1</v>
      </c>
      <c r="G255" s="53">
        <v>5698388.3899999997</v>
      </c>
      <c r="H255" s="53">
        <v>5698388.3899999997</v>
      </c>
      <c r="I255" s="60">
        <f t="shared" si="39"/>
        <v>6382194.9967999998</v>
      </c>
      <c r="J255" s="6" t="s">
        <v>138</v>
      </c>
      <c r="K255" s="9" t="s">
        <v>17</v>
      </c>
      <c r="L255" s="16" t="s">
        <v>15</v>
      </c>
    </row>
    <row r="256" spans="1:13" ht="117.75" customHeight="1">
      <c r="A256" s="17">
        <v>68</v>
      </c>
      <c r="B256" s="5" t="s">
        <v>458</v>
      </c>
      <c r="C256" s="41" t="s">
        <v>99</v>
      </c>
      <c r="D256" s="41" t="s">
        <v>147</v>
      </c>
      <c r="E256" s="42" t="s">
        <v>11</v>
      </c>
      <c r="F256" s="42">
        <v>1</v>
      </c>
      <c r="G256" s="53">
        <v>1437018.75</v>
      </c>
      <c r="H256" s="53">
        <f t="shared" ref="H256" si="40">F256*G256</f>
        <v>1437018.75</v>
      </c>
      <c r="I256" s="53">
        <f t="shared" si="39"/>
        <v>1609461.0000000002</v>
      </c>
      <c r="J256" s="6" t="s">
        <v>138</v>
      </c>
      <c r="K256" s="9" t="s">
        <v>17</v>
      </c>
      <c r="L256" s="16" t="s">
        <v>15</v>
      </c>
      <c r="M256" s="71"/>
    </row>
    <row r="257" spans="1:13" ht="91.5" customHeight="1">
      <c r="A257" s="25">
        <v>69</v>
      </c>
      <c r="B257" s="5" t="s">
        <v>685</v>
      </c>
      <c r="C257" s="41" t="s">
        <v>99</v>
      </c>
      <c r="D257" s="9" t="s">
        <v>469</v>
      </c>
      <c r="E257" s="42" t="s">
        <v>11</v>
      </c>
      <c r="F257" s="42">
        <v>1</v>
      </c>
      <c r="G257" s="97">
        <v>586362.5</v>
      </c>
      <c r="H257" s="53">
        <f>F257*G257</f>
        <v>586362.5</v>
      </c>
      <c r="I257" s="60">
        <f t="shared" si="39"/>
        <v>656726.00000000012</v>
      </c>
      <c r="J257" s="6" t="s">
        <v>138</v>
      </c>
      <c r="K257" s="9" t="s">
        <v>17</v>
      </c>
      <c r="L257" s="16" t="s">
        <v>15</v>
      </c>
    </row>
    <row r="258" spans="1:13" ht="123" customHeight="1">
      <c r="A258" s="25">
        <v>70</v>
      </c>
      <c r="B258" s="5" t="s">
        <v>470</v>
      </c>
      <c r="C258" s="41" t="s">
        <v>99</v>
      </c>
      <c r="D258" s="41" t="s">
        <v>178</v>
      </c>
      <c r="E258" s="42" t="s">
        <v>11</v>
      </c>
      <c r="F258" s="42">
        <v>1</v>
      </c>
      <c r="G258" s="60">
        <v>181415.18</v>
      </c>
      <c r="H258" s="57">
        <f t="shared" ref="H258" si="41">F258*G258</f>
        <v>181415.18</v>
      </c>
      <c r="I258" s="57">
        <f t="shared" si="39"/>
        <v>203185.00160000002</v>
      </c>
      <c r="J258" s="6" t="s">
        <v>138</v>
      </c>
      <c r="K258" s="9" t="s">
        <v>17</v>
      </c>
      <c r="L258" s="16" t="s">
        <v>15</v>
      </c>
      <c r="M258" s="71"/>
    </row>
    <row r="259" spans="1:13" ht="90">
      <c r="A259" s="25">
        <v>71</v>
      </c>
      <c r="B259" s="5" t="s">
        <v>471</v>
      </c>
      <c r="C259" s="41" t="s">
        <v>99</v>
      </c>
      <c r="D259" s="41" t="s">
        <v>472</v>
      </c>
      <c r="E259" s="42" t="s">
        <v>11</v>
      </c>
      <c r="F259" s="42">
        <v>1</v>
      </c>
      <c r="G259" s="60">
        <v>3262013.39</v>
      </c>
      <c r="H259" s="57">
        <f t="shared" ref="H259" si="42">F259*G259</f>
        <v>3262013.39</v>
      </c>
      <c r="I259" s="57">
        <f t="shared" ref="I259:I260" si="43">H259*1.12</f>
        <v>3653454.9968000003</v>
      </c>
      <c r="J259" s="6" t="s">
        <v>138</v>
      </c>
      <c r="K259" s="9" t="s">
        <v>17</v>
      </c>
      <c r="L259" s="16" t="s">
        <v>15</v>
      </c>
    </row>
    <row r="260" spans="1:13" ht="90">
      <c r="A260" s="25">
        <v>72</v>
      </c>
      <c r="B260" s="5" t="s">
        <v>473</v>
      </c>
      <c r="C260" s="41" t="s">
        <v>99</v>
      </c>
      <c r="D260" s="9" t="s">
        <v>253</v>
      </c>
      <c r="E260" s="42" t="s">
        <v>11</v>
      </c>
      <c r="F260" s="42">
        <v>1</v>
      </c>
      <c r="G260" s="97">
        <v>14359192</v>
      </c>
      <c r="H260" s="53">
        <f>F260*G260</f>
        <v>14359192</v>
      </c>
      <c r="I260" s="60">
        <f t="shared" si="43"/>
        <v>16082295.040000001</v>
      </c>
      <c r="J260" s="6" t="s">
        <v>138</v>
      </c>
      <c r="K260" s="9" t="s">
        <v>17</v>
      </c>
      <c r="L260" s="16" t="s">
        <v>15</v>
      </c>
      <c r="M260" s="71"/>
    </row>
    <row r="261" spans="1:13" ht="90">
      <c r="A261" s="25">
        <v>73</v>
      </c>
      <c r="B261" s="5" t="s">
        <v>474</v>
      </c>
      <c r="C261" s="41" t="s">
        <v>99</v>
      </c>
      <c r="D261" s="9" t="s">
        <v>253</v>
      </c>
      <c r="E261" s="42" t="s">
        <v>11</v>
      </c>
      <c r="F261" s="42">
        <v>1</v>
      </c>
      <c r="G261" s="97">
        <v>3013734</v>
      </c>
      <c r="H261" s="53">
        <f>F261*G261</f>
        <v>3013734</v>
      </c>
      <c r="I261" s="60">
        <f t="shared" ref="I261:I266" si="44">H261*1.12</f>
        <v>3375382.0800000005</v>
      </c>
      <c r="J261" s="6" t="s">
        <v>138</v>
      </c>
      <c r="K261" s="9" t="s">
        <v>17</v>
      </c>
      <c r="L261" s="16" t="s">
        <v>15</v>
      </c>
    </row>
    <row r="262" spans="1:13" ht="90">
      <c r="A262" s="25">
        <v>74</v>
      </c>
      <c r="B262" s="5" t="s">
        <v>475</v>
      </c>
      <c r="C262" s="41" t="s">
        <v>99</v>
      </c>
      <c r="D262" s="9" t="s">
        <v>446</v>
      </c>
      <c r="E262" s="42" t="s">
        <v>11</v>
      </c>
      <c r="F262" s="42">
        <v>1</v>
      </c>
      <c r="G262" s="53">
        <v>1156694</v>
      </c>
      <c r="H262" s="53">
        <v>1156694</v>
      </c>
      <c r="I262" s="60">
        <f t="shared" si="44"/>
        <v>1295497.28</v>
      </c>
      <c r="J262" s="6" t="s">
        <v>138</v>
      </c>
      <c r="K262" s="9" t="s">
        <v>17</v>
      </c>
      <c r="L262" s="16" t="s">
        <v>15</v>
      </c>
      <c r="M262" s="71"/>
    </row>
    <row r="263" spans="1:13" ht="90">
      <c r="A263" s="25">
        <v>75</v>
      </c>
      <c r="B263" s="5" t="s">
        <v>478</v>
      </c>
      <c r="C263" s="41" t="s">
        <v>99</v>
      </c>
      <c r="D263" s="41" t="s">
        <v>479</v>
      </c>
      <c r="E263" s="42" t="s">
        <v>11</v>
      </c>
      <c r="F263" s="42">
        <v>1</v>
      </c>
      <c r="G263" s="60">
        <v>4084767.86</v>
      </c>
      <c r="H263" s="57">
        <f t="shared" ref="H263:H267" si="45">F263*G263</f>
        <v>4084767.86</v>
      </c>
      <c r="I263" s="57">
        <f t="shared" si="44"/>
        <v>4574940.0032000002</v>
      </c>
      <c r="J263" s="6" t="s">
        <v>138</v>
      </c>
      <c r="K263" s="9" t="s">
        <v>17</v>
      </c>
      <c r="L263" s="16" t="s">
        <v>15</v>
      </c>
    </row>
    <row r="264" spans="1:13" s="71" customFormat="1" ht="90">
      <c r="A264" s="61">
        <v>76</v>
      </c>
      <c r="B264" s="62" t="s">
        <v>484</v>
      </c>
      <c r="C264" s="63" t="s">
        <v>99</v>
      </c>
      <c r="D264" s="64" t="s">
        <v>493</v>
      </c>
      <c r="E264" s="65" t="s">
        <v>11</v>
      </c>
      <c r="F264" s="65">
        <v>1</v>
      </c>
      <c r="G264" s="66">
        <v>1478616</v>
      </c>
      <c r="H264" s="84">
        <f t="shared" si="45"/>
        <v>1478616</v>
      </c>
      <c r="I264" s="67">
        <f t="shared" si="44"/>
        <v>1656049.9200000002</v>
      </c>
      <c r="J264" s="68" t="s">
        <v>138</v>
      </c>
      <c r="K264" s="69" t="s">
        <v>17</v>
      </c>
      <c r="L264" s="70" t="s">
        <v>15</v>
      </c>
    </row>
    <row r="265" spans="1:13" s="71" customFormat="1" ht="90">
      <c r="A265" s="61">
        <v>77</v>
      </c>
      <c r="B265" s="62" t="s">
        <v>483</v>
      </c>
      <c r="C265" s="63" t="s">
        <v>99</v>
      </c>
      <c r="D265" s="64" t="s">
        <v>492</v>
      </c>
      <c r="E265" s="65" t="s">
        <v>11</v>
      </c>
      <c r="F265" s="65">
        <v>1</v>
      </c>
      <c r="G265" s="66">
        <v>3499377</v>
      </c>
      <c r="H265" s="84">
        <f t="shared" ref="H265" si="46">F265*G265</f>
        <v>3499377</v>
      </c>
      <c r="I265" s="67">
        <f t="shared" ref="I265" si="47">H265*1.12</f>
        <v>3919302.24</v>
      </c>
      <c r="J265" s="68" t="s">
        <v>138</v>
      </c>
      <c r="K265" s="69" t="s">
        <v>17</v>
      </c>
      <c r="L265" s="70" t="s">
        <v>15</v>
      </c>
      <c r="M265" s="104"/>
    </row>
    <row r="266" spans="1:13" s="71" customFormat="1" ht="90">
      <c r="A266" s="61">
        <v>78</v>
      </c>
      <c r="B266" s="62" t="s">
        <v>482</v>
      </c>
      <c r="C266" s="63" t="s">
        <v>99</v>
      </c>
      <c r="D266" s="64" t="s">
        <v>494</v>
      </c>
      <c r="E266" s="65" t="s">
        <v>11</v>
      </c>
      <c r="F266" s="65">
        <v>1</v>
      </c>
      <c r="G266" s="66">
        <v>2192215</v>
      </c>
      <c r="H266" s="84">
        <f t="shared" si="45"/>
        <v>2192215</v>
      </c>
      <c r="I266" s="67">
        <f t="shared" si="44"/>
        <v>2455280.8000000003</v>
      </c>
      <c r="J266" s="68" t="s">
        <v>138</v>
      </c>
      <c r="K266" s="69" t="s">
        <v>17</v>
      </c>
      <c r="L266" s="70" t="s">
        <v>15</v>
      </c>
    </row>
    <row r="267" spans="1:13" s="71" customFormat="1" ht="90">
      <c r="A267" s="61">
        <v>79</v>
      </c>
      <c r="B267" s="62" t="s">
        <v>485</v>
      </c>
      <c r="C267" s="63" t="s">
        <v>99</v>
      </c>
      <c r="D267" s="64" t="s">
        <v>248</v>
      </c>
      <c r="E267" s="65" t="s">
        <v>11</v>
      </c>
      <c r="F267" s="65">
        <v>1</v>
      </c>
      <c r="G267" s="67">
        <v>1864976</v>
      </c>
      <c r="H267" s="84">
        <f t="shared" si="45"/>
        <v>1864976</v>
      </c>
      <c r="I267" s="84">
        <f t="shared" ref="I267:I268" si="48">H267*1.12</f>
        <v>2088773.12</v>
      </c>
      <c r="J267" s="68" t="s">
        <v>138</v>
      </c>
      <c r="K267" s="69" t="s">
        <v>17</v>
      </c>
      <c r="L267" s="70" t="s">
        <v>15</v>
      </c>
      <c r="M267" s="104"/>
    </row>
    <row r="268" spans="1:13" s="71" customFormat="1" ht="90">
      <c r="A268" s="61">
        <v>80</v>
      </c>
      <c r="B268" s="62" t="s">
        <v>486</v>
      </c>
      <c r="C268" s="63" t="s">
        <v>99</v>
      </c>
      <c r="D268" s="69" t="s">
        <v>253</v>
      </c>
      <c r="E268" s="65" t="s">
        <v>11</v>
      </c>
      <c r="F268" s="65">
        <v>1</v>
      </c>
      <c r="G268" s="72">
        <v>9562915</v>
      </c>
      <c r="H268" s="66">
        <f>F268*G268</f>
        <v>9562915</v>
      </c>
      <c r="I268" s="67">
        <f t="shared" si="48"/>
        <v>10710464.800000001</v>
      </c>
      <c r="J268" s="68" t="s">
        <v>138</v>
      </c>
      <c r="K268" s="69" t="s">
        <v>17</v>
      </c>
      <c r="L268" s="70" t="s">
        <v>15</v>
      </c>
    </row>
    <row r="269" spans="1:13" s="71" customFormat="1" ht="90">
      <c r="A269" s="61">
        <v>81</v>
      </c>
      <c r="B269" s="62" t="s">
        <v>487</v>
      </c>
      <c r="C269" s="63" t="s">
        <v>99</v>
      </c>
      <c r="D269" s="69" t="s">
        <v>253</v>
      </c>
      <c r="E269" s="65" t="s">
        <v>11</v>
      </c>
      <c r="F269" s="65">
        <v>1</v>
      </c>
      <c r="G269" s="72">
        <v>668517</v>
      </c>
      <c r="H269" s="66">
        <f>F269*G269</f>
        <v>668517</v>
      </c>
      <c r="I269" s="67">
        <f t="shared" ref="I269:I272" si="49">H269*1.12</f>
        <v>748739.04</v>
      </c>
      <c r="J269" s="68" t="s">
        <v>138</v>
      </c>
      <c r="K269" s="75" t="s">
        <v>68</v>
      </c>
      <c r="L269" s="70" t="s">
        <v>15</v>
      </c>
      <c r="M269" s="104"/>
    </row>
    <row r="270" spans="1:13" s="71" customFormat="1" ht="90">
      <c r="A270" s="61">
        <v>82</v>
      </c>
      <c r="B270" s="62" t="s">
        <v>488</v>
      </c>
      <c r="C270" s="63" t="s">
        <v>99</v>
      </c>
      <c r="D270" s="69" t="s">
        <v>253</v>
      </c>
      <c r="E270" s="65" t="s">
        <v>11</v>
      </c>
      <c r="F270" s="65">
        <v>1</v>
      </c>
      <c r="G270" s="72">
        <v>1083931</v>
      </c>
      <c r="H270" s="66">
        <f>F270*G270</f>
        <v>1083931</v>
      </c>
      <c r="I270" s="67">
        <f t="shared" si="49"/>
        <v>1214002.7200000002</v>
      </c>
      <c r="J270" s="68" t="s">
        <v>138</v>
      </c>
      <c r="K270" s="75" t="s">
        <v>68</v>
      </c>
      <c r="L270" s="70" t="s">
        <v>15</v>
      </c>
    </row>
    <row r="271" spans="1:13" ht="75">
      <c r="A271" s="25">
        <v>83</v>
      </c>
      <c r="B271" s="5" t="s">
        <v>495</v>
      </c>
      <c r="C271" s="41" t="s">
        <v>99</v>
      </c>
      <c r="D271" s="86" t="s">
        <v>287</v>
      </c>
      <c r="E271" s="42" t="s">
        <v>11</v>
      </c>
      <c r="F271" s="42">
        <v>1</v>
      </c>
      <c r="G271" s="53">
        <v>598214.29</v>
      </c>
      <c r="H271" s="53">
        <v>598214.29</v>
      </c>
      <c r="I271" s="60">
        <f t="shared" si="49"/>
        <v>670000.00480000011</v>
      </c>
      <c r="J271" s="6" t="s">
        <v>138</v>
      </c>
      <c r="K271" s="9" t="s">
        <v>17</v>
      </c>
      <c r="L271" s="16" t="s">
        <v>15</v>
      </c>
    </row>
    <row r="272" spans="1:13" ht="90">
      <c r="A272" s="25">
        <v>84</v>
      </c>
      <c r="B272" s="5" t="s">
        <v>496</v>
      </c>
      <c r="C272" s="41" t="s">
        <v>99</v>
      </c>
      <c r="D272" s="86" t="s">
        <v>436</v>
      </c>
      <c r="E272" s="42" t="s">
        <v>11</v>
      </c>
      <c r="F272" s="42">
        <v>1</v>
      </c>
      <c r="G272" s="53">
        <v>849920</v>
      </c>
      <c r="H272" s="53">
        <v>849920</v>
      </c>
      <c r="I272" s="60">
        <f t="shared" si="49"/>
        <v>951910.40000000014</v>
      </c>
      <c r="J272" s="6" t="s">
        <v>497</v>
      </c>
      <c r="K272" s="9" t="s">
        <v>17</v>
      </c>
      <c r="L272" s="16" t="s">
        <v>15</v>
      </c>
      <c r="M272" s="71"/>
    </row>
    <row r="273" spans="1:13" ht="90">
      <c r="A273" s="25">
        <v>85</v>
      </c>
      <c r="B273" s="5" t="s">
        <v>498</v>
      </c>
      <c r="C273" s="41" t="s">
        <v>99</v>
      </c>
      <c r="D273" s="86" t="s">
        <v>436</v>
      </c>
      <c r="E273" s="42" t="s">
        <v>11</v>
      </c>
      <c r="F273" s="42">
        <v>1</v>
      </c>
      <c r="G273" s="53">
        <v>2849755</v>
      </c>
      <c r="H273" s="53">
        <v>2849755</v>
      </c>
      <c r="I273" s="60">
        <f t="shared" ref="I273:I276" si="50">H273*1.12</f>
        <v>3191725.6</v>
      </c>
      <c r="J273" s="6" t="s">
        <v>499</v>
      </c>
      <c r="K273" s="9" t="s">
        <v>17</v>
      </c>
      <c r="L273" s="16" t="s">
        <v>15</v>
      </c>
    </row>
    <row r="274" spans="1:13" ht="90">
      <c r="A274" s="25">
        <v>86</v>
      </c>
      <c r="B274" s="5" t="s">
        <v>501</v>
      </c>
      <c r="C274" s="41" t="s">
        <v>99</v>
      </c>
      <c r="D274" s="9" t="s">
        <v>502</v>
      </c>
      <c r="E274" s="42" t="s">
        <v>11</v>
      </c>
      <c r="F274" s="42">
        <v>1</v>
      </c>
      <c r="G274" s="53">
        <v>232572</v>
      </c>
      <c r="H274" s="53">
        <v>232572</v>
      </c>
      <c r="I274" s="60">
        <f t="shared" si="50"/>
        <v>260480.64000000001</v>
      </c>
      <c r="J274" s="6" t="s">
        <v>500</v>
      </c>
      <c r="K274" s="9" t="s">
        <v>17</v>
      </c>
      <c r="L274" s="16" t="s">
        <v>15</v>
      </c>
      <c r="M274" s="71"/>
    </row>
    <row r="275" spans="1:13" ht="90">
      <c r="A275" s="25">
        <v>87</v>
      </c>
      <c r="B275" s="5" t="s">
        <v>511</v>
      </c>
      <c r="C275" s="41" t="s">
        <v>99</v>
      </c>
      <c r="D275" s="86" t="s">
        <v>439</v>
      </c>
      <c r="E275" s="42" t="s">
        <v>11</v>
      </c>
      <c r="F275" s="42">
        <v>1</v>
      </c>
      <c r="G275" s="53">
        <v>2984037</v>
      </c>
      <c r="H275" s="53">
        <v>2984037</v>
      </c>
      <c r="I275" s="60">
        <f t="shared" si="50"/>
        <v>3342121.4400000004</v>
      </c>
      <c r="J275" s="6" t="s">
        <v>499</v>
      </c>
      <c r="K275" s="9" t="s">
        <v>17</v>
      </c>
      <c r="L275" s="16" t="s">
        <v>15</v>
      </c>
    </row>
    <row r="276" spans="1:13" ht="90">
      <c r="A276" s="25">
        <v>88</v>
      </c>
      <c r="B276" s="5" t="s">
        <v>512</v>
      </c>
      <c r="C276" s="41" t="s">
        <v>99</v>
      </c>
      <c r="D276" s="86" t="s">
        <v>518</v>
      </c>
      <c r="E276" s="42" t="s">
        <v>11</v>
      </c>
      <c r="F276" s="42">
        <v>1</v>
      </c>
      <c r="G276" s="53">
        <v>5308078</v>
      </c>
      <c r="H276" s="57">
        <f t="shared" ref="H276" si="51">F276*G276</f>
        <v>5308078</v>
      </c>
      <c r="I276" s="60">
        <f t="shared" si="50"/>
        <v>5945047.3600000003</v>
      </c>
      <c r="J276" s="6" t="s">
        <v>499</v>
      </c>
      <c r="K276" s="9" t="s">
        <v>17</v>
      </c>
      <c r="L276" s="16" t="s">
        <v>15</v>
      </c>
      <c r="M276" s="71"/>
    </row>
    <row r="277" spans="1:13" ht="90">
      <c r="A277" s="25">
        <v>89</v>
      </c>
      <c r="B277" s="5" t="s">
        <v>513</v>
      </c>
      <c r="C277" s="41" t="s">
        <v>99</v>
      </c>
      <c r="D277" s="86" t="s">
        <v>519</v>
      </c>
      <c r="E277" s="42" t="s">
        <v>11</v>
      </c>
      <c r="F277" s="42">
        <v>1</v>
      </c>
      <c r="G277" s="53">
        <v>436713</v>
      </c>
      <c r="H277" s="57">
        <f t="shared" ref="H277" si="52">F277*G277</f>
        <v>436713</v>
      </c>
      <c r="I277" s="60">
        <f t="shared" ref="I277" si="53">H277*1.12</f>
        <v>489118.56000000006</v>
      </c>
      <c r="J277" s="6" t="s">
        <v>499</v>
      </c>
      <c r="K277" s="9" t="s">
        <v>17</v>
      </c>
      <c r="L277" s="16" t="s">
        <v>15</v>
      </c>
    </row>
    <row r="278" spans="1:13" ht="90">
      <c r="A278" s="25">
        <v>90</v>
      </c>
      <c r="B278" s="5" t="s">
        <v>514</v>
      </c>
      <c r="C278" s="41" t="s">
        <v>99</v>
      </c>
      <c r="D278" s="86" t="s">
        <v>520</v>
      </c>
      <c r="E278" s="42" t="s">
        <v>11</v>
      </c>
      <c r="F278" s="42">
        <v>1</v>
      </c>
      <c r="G278" s="53">
        <v>13837577</v>
      </c>
      <c r="H278" s="57">
        <f t="shared" ref="H278" si="54">F278*G278</f>
        <v>13837577</v>
      </c>
      <c r="I278" s="60">
        <f t="shared" ref="I278:I283" si="55">H278*1.12</f>
        <v>15498086.240000002</v>
      </c>
      <c r="J278" s="6" t="s">
        <v>499</v>
      </c>
      <c r="K278" s="9" t="s">
        <v>17</v>
      </c>
      <c r="L278" s="16" t="s">
        <v>15</v>
      </c>
      <c r="M278" s="71"/>
    </row>
    <row r="279" spans="1:13" ht="75">
      <c r="A279" s="25">
        <v>91</v>
      </c>
      <c r="B279" s="5" t="s">
        <v>554</v>
      </c>
      <c r="C279" s="41" t="s">
        <v>99</v>
      </c>
      <c r="D279" s="86" t="s">
        <v>278</v>
      </c>
      <c r="E279" s="42" t="s">
        <v>11</v>
      </c>
      <c r="F279" s="42">
        <v>1</v>
      </c>
      <c r="G279" s="53">
        <v>4424594</v>
      </c>
      <c r="H279" s="53">
        <v>4424594</v>
      </c>
      <c r="I279" s="60">
        <f t="shared" si="55"/>
        <v>4955545.28</v>
      </c>
      <c r="J279" s="6" t="s">
        <v>281</v>
      </c>
      <c r="K279" s="9" t="s">
        <v>17</v>
      </c>
      <c r="L279" s="16" t="s">
        <v>15</v>
      </c>
    </row>
    <row r="280" spans="1:13" ht="75">
      <c r="A280" s="25">
        <v>92</v>
      </c>
      <c r="B280" s="5" t="s">
        <v>524</v>
      </c>
      <c r="C280" s="41" t="s">
        <v>99</v>
      </c>
      <c r="D280" s="86" t="s">
        <v>525</v>
      </c>
      <c r="E280" s="42" t="s">
        <v>11</v>
      </c>
      <c r="F280" s="42">
        <v>1</v>
      </c>
      <c r="G280" s="53">
        <v>2059280</v>
      </c>
      <c r="H280" s="53">
        <v>2059280</v>
      </c>
      <c r="I280" s="60">
        <f t="shared" si="55"/>
        <v>2306393.6</v>
      </c>
      <c r="J280" s="6" t="s">
        <v>138</v>
      </c>
      <c r="K280" s="9" t="s">
        <v>17</v>
      </c>
      <c r="L280" s="16" t="s">
        <v>15</v>
      </c>
      <c r="M280" s="71"/>
    </row>
    <row r="281" spans="1:13" ht="90">
      <c r="A281" s="25">
        <v>93</v>
      </c>
      <c r="B281" s="5" t="s">
        <v>526</v>
      </c>
      <c r="C281" s="41" t="s">
        <v>99</v>
      </c>
      <c r="D281" s="9" t="s">
        <v>307</v>
      </c>
      <c r="E281" s="42" t="s">
        <v>11</v>
      </c>
      <c r="F281" s="42">
        <v>1</v>
      </c>
      <c r="G281" s="53">
        <v>5267411</v>
      </c>
      <c r="H281" s="53">
        <v>5267411</v>
      </c>
      <c r="I281" s="60">
        <f t="shared" si="55"/>
        <v>5899500.3200000003</v>
      </c>
      <c r="J281" s="6" t="s">
        <v>527</v>
      </c>
      <c r="K281" s="9" t="s">
        <v>17</v>
      </c>
      <c r="L281" s="16" t="s">
        <v>15</v>
      </c>
    </row>
    <row r="282" spans="1:13" ht="90">
      <c r="A282" s="25">
        <v>94</v>
      </c>
      <c r="B282" s="5" t="s">
        <v>528</v>
      </c>
      <c r="C282" s="41" t="s">
        <v>99</v>
      </c>
      <c r="D282" s="9" t="s">
        <v>446</v>
      </c>
      <c r="E282" s="42" t="s">
        <v>11</v>
      </c>
      <c r="F282" s="42">
        <v>1</v>
      </c>
      <c r="G282" s="53">
        <v>924753</v>
      </c>
      <c r="H282" s="53">
        <v>924753</v>
      </c>
      <c r="I282" s="60">
        <f t="shared" si="55"/>
        <v>1035723.3600000001</v>
      </c>
      <c r="J282" s="6" t="s">
        <v>130</v>
      </c>
      <c r="K282" s="9" t="s">
        <v>17</v>
      </c>
      <c r="L282" s="16" t="s">
        <v>15</v>
      </c>
      <c r="M282" s="71"/>
    </row>
    <row r="283" spans="1:13" ht="90">
      <c r="A283" s="25">
        <v>95</v>
      </c>
      <c r="B283" s="5" t="s">
        <v>529</v>
      </c>
      <c r="C283" s="41" t="s">
        <v>99</v>
      </c>
      <c r="D283" s="9" t="s">
        <v>253</v>
      </c>
      <c r="E283" s="42" t="s">
        <v>11</v>
      </c>
      <c r="F283" s="42">
        <v>1</v>
      </c>
      <c r="G283" s="97">
        <v>5566612</v>
      </c>
      <c r="H283" s="53">
        <f>F283*G283</f>
        <v>5566612</v>
      </c>
      <c r="I283" s="60">
        <f t="shared" si="55"/>
        <v>6234605.4400000004</v>
      </c>
      <c r="J283" s="6" t="s">
        <v>138</v>
      </c>
      <c r="K283" s="9" t="s">
        <v>17</v>
      </c>
      <c r="L283" s="16" t="s">
        <v>15</v>
      </c>
    </row>
    <row r="284" spans="1:13" ht="90">
      <c r="A284" s="25">
        <v>96</v>
      </c>
      <c r="B284" s="5" t="s">
        <v>552</v>
      </c>
      <c r="C284" s="41" t="s">
        <v>99</v>
      </c>
      <c r="D284" s="9" t="s">
        <v>502</v>
      </c>
      <c r="E284" s="42" t="s">
        <v>11</v>
      </c>
      <c r="F284" s="42">
        <v>1</v>
      </c>
      <c r="G284" s="53">
        <v>643500</v>
      </c>
      <c r="H284" s="53">
        <v>643500</v>
      </c>
      <c r="I284" s="60">
        <f t="shared" ref="I284:I286" si="56">H284*1.12</f>
        <v>720720.00000000012</v>
      </c>
      <c r="J284" s="6" t="s">
        <v>553</v>
      </c>
      <c r="K284" s="9" t="s">
        <v>17</v>
      </c>
      <c r="L284" s="16" t="s">
        <v>15</v>
      </c>
      <c r="M284" s="71"/>
    </row>
    <row r="285" spans="1:13" ht="90">
      <c r="A285" s="25">
        <v>97</v>
      </c>
      <c r="B285" s="5" t="s">
        <v>555</v>
      </c>
      <c r="C285" s="41" t="s">
        <v>99</v>
      </c>
      <c r="D285" s="86" t="s">
        <v>248</v>
      </c>
      <c r="E285" s="42" t="s">
        <v>11</v>
      </c>
      <c r="F285" s="42">
        <v>1</v>
      </c>
      <c r="G285" s="60">
        <v>196000</v>
      </c>
      <c r="H285" s="57">
        <v>196000</v>
      </c>
      <c r="I285" s="57">
        <f t="shared" si="56"/>
        <v>219520.00000000003</v>
      </c>
      <c r="J285" s="6" t="s">
        <v>188</v>
      </c>
      <c r="K285" s="9" t="s">
        <v>17</v>
      </c>
      <c r="L285" s="16" t="s">
        <v>15</v>
      </c>
    </row>
    <row r="286" spans="1:13" ht="130.5" customHeight="1">
      <c r="A286" s="25">
        <v>98</v>
      </c>
      <c r="B286" s="5" t="s">
        <v>556</v>
      </c>
      <c r="C286" s="41" t="s">
        <v>99</v>
      </c>
      <c r="D286" s="86" t="s">
        <v>557</v>
      </c>
      <c r="E286" s="42" t="s">
        <v>11</v>
      </c>
      <c r="F286" s="42">
        <v>1</v>
      </c>
      <c r="G286" s="97">
        <v>60340</v>
      </c>
      <c r="H286" s="53">
        <v>60340</v>
      </c>
      <c r="I286" s="60">
        <f t="shared" si="56"/>
        <v>67580.800000000003</v>
      </c>
      <c r="J286" s="6" t="s">
        <v>558</v>
      </c>
      <c r="K286" s="9" t="s">
        <v>17</v>
      </c>
      <c r="L286" s="16" t="s">
        <v>15</v>
      </c>
      <c r="M286" s="71"/>
    </row>
    <row r="287" spans="1:13" ht="105">
      <c r="A287" s="25">
        <v>99</v>
      </c>
      <c r="B287" s="110" t="s">
        <v>568</v>
      </c>
      <c r="C287" s="41" t="s">
        <v>99</v>
      </c>
      <c r="D287" s="9" t="s">
        <v>569</v>
      </c>
      <c r="E287" s="42" t="s">
        <v>11</v>
      </c>
      <c r="F287" s="42">
        <v>1</v>
      </c>
      <c r="G287" s="97">
        <v>4659975</v>
      </c>
      <c r="H287" s="53">
        <f>F287*G287</f>
        <v>4659975</v>
      </c>
      <c r="I287" s="60">
        <f t="shared" ref="I287:I288" si="57">H287*1.12</f>
        <v>5219172.0000000009</v>
      </c>
      <c r="J287" s="6" t="s">
        <v>497</v>
      </c>
      <c r="K287" s="9" t="s">
        <v>17</v>
      </c>
      <c r="L287" s="16" t="s">
        <v>15</v>
      </c>
    </row>
    <row r="288" spans="1:13" ht="84" customHeight="1">
      <c r="A288" s="25">
        <v>100</v>
      </c>
      <c r="B288" s="5" t="s">
        <v>586</v>
      </c>
      <c r="C288" s="41" t="s">
        <v>581</v>
      </c>
      <c r="D288" s="86" t="s">
        <v>644</v>
      </c>
      <c r="E288" s="42" t="s">
        <v>11</v>
      </c>
      <c r="F288" s="42">
        <v>1</v>
      </c>
      <c r="G288" s="53">
        <v>528572</v>
      </c>
      <c r="H288" s="53">
        <f>F288*G288</f>
        <v>528572</v>
      </c>
      <c r="I288" s="60">
        <f t="shared" si="57"/>
        <v>592000.64</v>
      </c>
      <c r="J288" s="6" t="s">
        <v>585</v>
      </c>
      <c r="K288" s="9" t="s">
        <v>17</v>
      </c>
      <c r="L288" s="16" t="s">
        <v>15</v>
      </c>
      <c r="M288" s="71"/>
    </row>
    <row r="289" spans="1:13" ht="82.5" customHeight="1">
      <c r="A289" s="25">
        <v>101</v>
      </c>
      <c r="B289" s="5" t="s">
        <v>587</v>
      </c>
      <c r="C289" s="41" t="s">
        <v>581</v>
      </c>
      <c r="D289" s="86" t="s">
        <v>644</v>
      </c>
      <c r="E289" s="42" t="s">
        <v>11</v>
      </c>
      <c r="F289" s="42">
        <v>1</v>
      </c>
      <c r="G289" s="53">
        <v>360000</v>
      </c>
      <c r="H289" s="53">
        <f>F289*G289</f>
        <v>360000</v>
      </c>
      <c r="I289" s="60">
        <f t="shared" ref="I289" si="58">H289*1.12</f>
        <v>403200.00000000006</v>
      </c>
      <c r="J289" s="6" t="s">
        <v>585</v>
      </c>
      <c r="K289" s="9" t="s">
        <v>17</v>
      </c>
      <c r="L289" s="16" t="s">
        <v>15</v>
      </c>
    </row>
    <row r="290" spans="1:13" ht="45">
      <c r="A290" s="25">
        <v>102</v>
      </c>
      <c r="B290" s="110" t="s">
        <v>582</v>
      </c>
      <c r="C290" s="41" t="s">
        <v>583</v>
      </c>
      <c r="D290" s="86" t="s">
        <v>584</v>
      </c>
      <c r="E290" s="42" t="s">
        <v>70</v>
      </c>
      <c r="F290" s="42">
        <v>1</v>
      </c>
      <c r="G290" s="53">
        <v>35796</v>
      </c>
      <c r="H290" s="53">
        <v>35796</v>
      </c>
      <c r="I290" s="60">
        <f t="shared" ref="I290" si="59">H290*1.12</f>
        <v>40091.520000000004</v>
      </c>
      <c r="J290" s="6" t="s">
        <v>293</v>
      </c>
      <c r="K290" s="9" t="s">
        <v>68</v>
      </c>
      <c r="L290" s="16" t="s">
        <v>15</v>
      </c>
      <c r="M290" s="71"/>
    </row>
    <row r="291" spans="1:13" s="71" customFormat="1" ht="105" customHeight="1">
      <c r="A291" s="61">
        <v>103</v>
      </c>
      <c r="B291" s="62" t="s">
        <v>592</v>
      </c>
      <c r="C291" s="63" t="s">
        <v>581</v>
      </c>
      <c r="D291" s="62" t="s">
        <v>595</v>
      </c>
      <c r="E291" s="65" t="s">
        <v>11</v>
      </c>
      <c r="F291" s="65">
        <v>1</v>
      </c>
      <c r="G291" s="66">
        <v>280868</v>
      </c>
      <c r="H291" s="66">
        <f t="shared" ref="H291:H301" si="60">F291*G291</f>
        <v>280868</v>
      </c>
      <c r="I291" s="67">
        <f t="shared" ref="I291:I301" si="61">H291*1.12</f>
        <v>314572.16000000003</v>
      </c>
      <c r="J291" s="68" t="s">
        <v>593</v>
      </c>
      <c r="K291" s="69" t="s">
        <v>17</v>
      </c>
      <c r="L291" s="70" t="s">
        <v>15</v>
      </c>
      <c r="M291" s="104"/>
    </row>
    <row r="292" spans="1:13" s="71" customFormat="1" ht="90">
      <c r="A292" s="61">
        <v>104</v>
      </c>
      <c r="B292" s="62" t="s">
        <v>602</v>
      </c>
      <c r="C292" s="63" t="s">
        <v>581</v>
      </c>
      <c r="D292" s="62" t="s">
        <v>612</v>
      </c>
      <c r="E292" s="83" t="s">
        <v>11</v>
      </c>
      <c r="F292" s="83">
        <v>1</v>
      </c>
      <c r="G292" s="153">
        <v>196429</v>
      </c>
      <c r="H292" s="66">
        <f t="shared" si="60"/>
        <v>196429</v>
      </c>
      <c r="I292" s="67">
        <f t="shared" si="61"/>
        <v>220000.48</v>
      </c>
      <c r="J292" s="68" t="s">
        <v>611</v>
      </c>
      <c r="K292" s="69" t="s">
        <v>17</v>
      </c>
      <c r="L292" s="70" t="s">
        <v>15</v>
      </c>
    </row>
    <row r="293" spans="1:13" s="71" customFormat="1" ht="75">
      <c r="A293" s="61">
        <v>105</v>
      </c>
      <c r="B293" s="62" t="s">
        <v>594</v>
      </c>
      <c r="C293" s="63" t="s">
        <v>581</v>
      </c>
      <c r="D293" s="69" t="s">
        <v>596</v>
      </c>
      <c r="E293" s="65" t="s">
        <v>11</v>
      </c>
      <c r="F293" s="65">
        <v>1</v>
      </c>
      <c r="G293" s="66">
        <v>4285204</v>
      </c>
      <c r="H293" s="66">
        <f t="shared" si="60"/>
        <v>4285204</v>
      </c>
      <c r="I293" s="67">
        <f t="shared" si="61"/>
        <v>4799428.4800000004</v>
      </c>
      <c r="J293" s="68" t="s">
        <v>151</v>
      </c>
      <c r="K293" s="69" t="s">
        <v>17</v>
      </c>
      <c r="L293" s="70" t="s">
        <v>15</v>
      </c>
      <c r="M293" s="104"/>
    </row>
    <row r="294" spans="1:13" s="71" customFormat="1" ht="60">
      <c r="A294" s="61">
        <v>106</v>
      </c>
      <c r="B294" s="62" t="s">
        <v>618</v>
      </c>
      <c r="C294" s="63" t="s">
        <v>619</v>
      </c>
      <c r="D294" s="141" t="s">
        <v>623</v>
      </c>
      <c r="E294" s="65" t="s">
        <v>11</v>
      </c>
      <c r="F294" s="65">
        <v>1</v>
      </c>
      <c r="G294" s="66">
        <v>1568175</v>
      </c>
      <c r="H294" s="66">
        <f t="shared" si="60"/>
        <v>1568175</v>
      </c>
      <c r="I294" s="67">
        <f t="shared" si="61"/>
        <v>1756356.0000000002</v>
      </c>
      <c r="J294" s="68" t="s">
        <v>686</v>
      </c>
      <c r="K294" s="69" t="s">
        <v>17</v>
      </c>
      <c r="L294" s="70" t="s">
        <v>15</v>
      </c>
    </row>
    <row r="295" spans="1:13" s="71" customFormat="1" ht="105" customHeight="1">
      <c r="A295" s="61">
        <v>107</v>
      </c>
      <c r="B295" s="62" t="s">
        <v>620</v>
      </c>
      <c r="C295" s="63" t="s">
        <v>583</v>
      </c>
      <c r="D295" s="62" t="s">
        <v>622</v>
      </c>
      <c r="E295" s="65" t="s">
        <v>11</v>
      </c>
      <c r="F295" s="65">
        <v>1</v>
      </c>
      <c r="G295" s="66">
        <v>166842</v>
      </c>
      <c r="H295" s="66">
        <f t="shared" si="60"/>
        <v>166842</v>
      </c>
      <c r="I295" s="67">
        <f t="shared" si="61"/>
        <v>186863.04</v>
      </c>
      <c r="J295" s="68" t="s">
        <v>621</v>
      </c>
      <c r="K295" s="69" t="s">
        <v>68</v>
      </c>
      <c r="L295" s="70" t="s">
        <v>15</v>
      </c>
      <c r="M295" s="104"/>
    </row>
    <row r="296" spans="1:13" s="71" customFormat="1" ht="92.25" customHeight="1">
      <c r="A296" s="61">
        <v>108</v>
      </c>
      <c r="B296" s="62" t="s">
        <v>624</v>
      </c>
      <c r="C296" s="63" t="s">
        <v>581</v>
      </c>
      <c r="D296" s="69" t="s">
        <v>596</v>
      </c>
      <c r="E296" s="65" t="s">
        <v>11</v>
      </c>
      <c r="F296" s="65">
        <v>1</v>
      </c>
      <c r="G296" s="72">
        <v>12822816</v>
      </c>
      <c r="H296" s="66">
        <f t="shared" si="60"/>
        <v>12822816</v>
      </c>
      <c r="I296" s="67">
        <f t="shared" si="61"/>
        <v>14361553.920000002</v>
      </c>
      <c r="J296" s="68" t="s">
        <v>138</v>
      </c>
      <c r="K296" s="69" t="s">
        <v>17</v>
      </c>
      <c r="L296" s="70" t="s">
        <v>15</v>
      </c>
    </row>
    <row r="297" spans="1:13" s="71" customFormat="1" ht="30">
      <c r="A297" s="61">
        <v>109</v>
      </c>
      <c r="B297" s="62" t="s">
        <v>629</v>
      </c>
      <c r="C297" s="63" t="s">
        <v>583</v>
      </c>
      <c r="D297" s="69" t="s">
        <v>625</v>
      </c>
      <c r="E297" s="65" t="s">
        <v>70</v>
      </c>
      <c r="F297" s="65">
        <v>2</v>
      </c>
      <c r="G297" s="66">
        <v>68920</v>
      </c>
      <c r="H297" s="66">
        <f t="shared" si="60"/>
        <v>137840</v>
      </c>
      <c r="I297" s="67">
        <f t="shared" si="61"/>
        <v>154380.80000000002</v>
      </c>
      <c r="J297" s="68" t="s">
        <v>626</v>
      </c>
      <c r="K297" s="69" t="s">
        <v>642</v>
      </c>
      <c r="L297" s="70" t="s">
        <v>15</v>
      </c>
      <c r="M297" s="104"/>
    </row>
    <row r="298" spans="1:13" s="71" customFormat="1" ht="75">
      <c r="A298" s="61">
        <v>110</v>
      </c>
      <c r="B298" s="62" t="s">
        <v>627</v>
      </c>
      <c r="C298" s="63" t="s">
        <v>628</v>
      </c>
      <c r="D298" s="143" t="s">
        <v>638</v>
      </c>
      <c r="E298" s="65" t="s">
        <v>70</v>
      </c>
      <c r="F298" s="65">
        <v>1</v>
      </c>
      <c r="G298" s="66">
        <v>366493</v>
      </c>
      <c r="H298" s="66">
        <f t="shared" si="60"/>
        <v>366493</v>
      </c>
      <c r="I298" s="67">
        <f t="shared" si="61"/>
        <v>410472.16000000003</v>
      </c>
      <c r="J298" s="68" t="s">
        <v>293</v>
      </c>
      <c r="K298" s="69" t="s">
        <v>17</v>
      </c>
      <c r="L298" s="70" t="s">
        <v>15</v>
      </c>
    </row>
    <row r="299" spans="1:13" s="71" customFormat="1" ht="120">
      <c r="A299" s="61">
        <v>111</v>
      </c>
      <c r="B299" s="142" t="s">
        <v>639</v>
      </c>
      <c r="C299" s="74" t="s">
        <v>581</v>
      </c>
      <c r="D299" s="142" t="s">
        <v>205</v>
      </c>
      <c r="E299" s="83" t="s">
        <v>11</v>
      </c>
      <c r="F299" s="83">
        <v>1</v>
      </c>
      <c r="G299" s="72">
        <v>2321969</v>
      </c>
      <c r="H299" s="66">
        <f t="shared" si="60"/>
        <v>2321969</v>
      </c>
      <c r="I299" s="67">
        <f t="shared" si="61"/>
        <v>2600605.2800000003</v>
      </c>
      <c r="J299" s="68" t="s">
        <v>497</v>
      </c>
      <c r="K299" s="69" t="s">
        <v>17</v>
      </c>
      <c r="L299" s="70" t="s">
        <v>15</v>
      </c>
      <c r="M299" s="104"/>
    </row>
    <row r="300" spans="1:13" s="71" customFormat="1" ht="105">
      <c r="A300" s="61">
        <v>112</v>
      </c>
      <c r="B300" s="62" t="s">
        <v>640</v>
      </c>
      <c r="C300" s="74" t="s">
        <v>581</v>
      </c>
      <c r="D300" s="64" t="s">
        <v>641</v>
      </c>
      <c r="E300" s="65" t="s">
        <v>11</v>
      </c>
      <c r="F300" s="65">
        <v>1</v>
      </c>
      <c r="G300" s="72">
        <v>2389011</v>
      </c>
      <c r="H300" s="66">
        <f t="shared" si="60"/>
        <v>2389011</v>
      </c>
      <c r="I300" s="67">
        <f t="shared" si="61"/>
        <v>2675692.3200000003</v>
      </c>
      <c r="J300" s="68" t="s">
        <v>643</v>
      </c>
      <c r="K300" s="69" t="s">
        <v>17</v>
      </c>
      <c r="L300" s="70" t="s">
        <v>15</v>
      </c>
    </row>
    <row r="301" spans="1:13" s="71" customFormat="1" ht="120">
      <c r="A301" s="61">
        <v>113</v>
      </c>
      <c r="B301" s="73" t="s">
        <v>651</v>
      </c>
      <c r="C301" s="74" t="s">
        <v>581</v>
      </c>
      <c r="D301" s="73" t="s">
        <v>647</v>
      </c>
      <c r="E301" s="65" t="s">
        <v>11</v>
      </c>
      <c r="F301" s="65">
        <v>1</v>
      </c>
      <c r="G301" s="72">
        <v>1570580</v>
      </c>
      <c r="H301" s="66">
        <f t="shared" si="60"/>
        <v>1570580</v>
      </c>
      <c r="I301" s="67">
        <f t="shared" si="61"/>
        <v>1759049.6</v>
      </c>
      <c r="J301" s="68" t="s">
        <v>648</v>
      </c>
      <c r="K301" s="69" t="s">
        <v>17</v>
      </c>
      <c r="L301" s="70" t="s">
        <v>15</v>
      </c>
      <c r="M301" s="104"/>
    </row>
    <row r="302" spans="1:13" s="71" customFormat="1" ht="180">
      <c r="A302" s="61">
        <v>114</v>
      </c>
      <c r="B302" s="73" t="s">
        <v>653</v>
      </c>
      <c r="C302" s="74" t="s">
        <v>581</v>
      </c>
      <c r="D302" s="73" t="s">
        <v>652</v>
      </c>
      <c r="E302" s="65" t="s">
        <v>11</v>
      </c>
      <c r="F302" s="65">
        <v>1</v>
      </c>
      <c r="G302" s="72">
        <v>2278884</v>
      </c>
      <c r="H302" s="66">
        <f t="shared" ref="H302:H308" si="62">F302*G302</f>
        <v>2278884</v>
      </c>
      <c r="I302" s="67">
        <f t="shared" ref="I302:I310" si="63">H302*1.12</f>
        <v>2552350.08</v>
      </c>
      <c r="J302" s="68" t="s">
        <v>648</v>
      </c>
      <c r="K302" s="69" t="s">
        <v>17</v>
      </c>
      <c r="L302" s="70" t="s">
        <v>15</v>
      </c>
    </row>
    <row r="303" spans="1:13" s="71" customFormat="1" ht="45">
      <c r="A303" s="61">
        <v>115</v>
      </c>
      <c r="B303" s="79" t="s">
        <v>655</v>
      </c>
      <c r="C303" s="69" t="s">
        <v>581</v>
      </c>
      <c r="D303" s="79" t="s">
        <v>660</v>
      </c>
      <c r="E303" s="69" t="s">
        <v>654</v>
      </c>
      <c r="F303" s="69">
        <v>43</v>
      </c>
      <c r="G303" s="85">
        <v>10714.29</v>
      </c>
      <c r="H303" s="66">
        <f t="shared" si="62"/>
        <v>460714.47000000003</v>
      </c>
      <c r="I303" s="67">
        <f t="shared" si="63"/>
        <v>516000.20640000008</v>
      </c>
      <c r="J303" s="75" t="s">
        <v>188</v>
      </c>
      <c r="K303" s="148" t="s">
        <v>656</v>
      </c>
      <c r="L303" s="74" t="s">
        <v>657</v>
      </c>
      <c r="M303" s="104"/>
    </row>
    <row r="304" spans="1:13" s="71" customFormat="1" ht="75">
      <c r="A304" s="61">
        <v>116</v>
      </c>
      <c r="B304" s="62" t="s">
        <v>661</v>
      </c>
      <c r="C304" s="63" t="s">
        <v>581</v>
      </c>
      <c r="D304" s="69" t="s">
        <v>596</v>
      </c>
      <c r="E304" s="65" t="s">
        <v>11</v>
      </c>
      <c r="F304" s="65">
        <v>1</v>
      </c>
      <c r="G304" s="154">
        <v>5772326</v>
      </c>
      <c r="H304" s="66">
        <f t="shared" si="62"/>
        <v>5772326</v>
      </c>
      <c r="I304" s="67">
        <f t="shared" si="63"/>
        <v>6465005.120000001</v>
      </c>
      <c r="J304" s="68" t="s">
        <v>130</v>
      </c>
      <c r="K304" s="69" t="s">
        <v>17</v>
      </c>
      <c r="L304" s="70" t="s">
        <v>15</v>
      </c>
    </row>
    <row r="305" spans="1:13" s="71" customFormat="1" ht="30">
      <c r="A305" s="61">
        <v>117</v>
      </c>
      <c r="B305" s="62" t="s">
        <v>662</v>
      </c>
      <c r="C305" s="63" t="s">
        <v>583</v>
      </c>
      <c r="D305" s="62" t="s">
        <v>665</v>
      </c>
      <c r="E305" s="65" t="s">
        <v>11</v>
      </c>
      <c r="F305" s="65">
        <v>1</v>
      </c>
      <c r="G305" s="85">
        <v>225246</v>
      </c>
      <c r="H305" s="66">
        <f t="shared" si="62"/>
        <v>225246</v>
      </c>
      <c r="I305" s="67">
        <f t="shared" si="63"/>
        <v>252275.52000000002</v>
      </c>
      <c r="J305" s="68" t="s">
        <v>663</v>
      </c>
      <c r="K305" s="69" t="s">
        <v>17</v>
      </c>
      <c r="L305" s="70" t="s">
        <v>15</v>
      </c>
      <c r="M305" s="104"/>
    </row>
    <row r="306" spans="1:13" s="71" customFormat="1" ht="165" customHeight="1">
      <c r="A306" s="61">
        <v>118</v>
      </c>
      <c r="B306" s="69" t="s">
        <v>669</v>
      </c>
      <c r="C306" s="74" t="s">
        <v>581</v>
      </c>
      <c r="D306" s="69" t="s">
        <v>668</v>
      </c>
      <c r="E306" s="83" t="s">
        <v>11</v>
      </c>
      <c r="F306" s="83">
        <v>1</v>
      </c>
      <c r="G306" s="152">
        <v>261608</v>
      </c>
      <c r="H306" s="66">
        <f t="shared" si="62"/>
        <v>261608</v>
      </c>
      <c r="I306" s="67">
        <f t="shared" si="63"/>
        <v>293000.96000000002</v>
      </c>
      <c r="J306" s="68" t="s">
        <v>666</v>
      </c>
      <c r="K306" s="69" t="s">
        <v>17</v>
      </c>
      <c r="L306" s="70" t="s">
        <v>15</v>
      </c>
    </row>
    <row r="307" spans="1:13" s="71" customFormat="1" ht="167.25" customHeight="1">
      <c r="A307" s="61">
        <v>119</v>
      </c>
      <c r="B307" s="69" t="s">
        <v>670</v>
      </c>
      <c r="C307" s="74" t="s">
        <v>581</v>
      </c>
      <c r="D307" s="69" t="s">
        <v>668</v>
      </c>
      <c r="E307" s="83" t="s">
        <v>11</v>
      </c>
      <c r="F307" s="83">
        <v>1</v>
      </c>
      <c r="G307" s="152">
        <v>810000</v>
      </c>
      <c r="H307" s="66">
        <f t="shared" si="62"/>
        <v>810000</v>
      </c>
      <c r="I307" s="67">
        <f t="shared" si="63"/>
        <v>907200.00000000012</v>
      </c>
      <c r="J307" s="68" t="s">
        <v>667</v>
      </c>
      <c r="K307" s="69" t="s">
        <v>17</v>
      </c>
      <c r="L307" s="70" t="s">
        <v>15</v>
      </c>
      <c r="M307" s="104"/>
    </row>
    <row r="308" spans="1:13" s="71" customFormat="1" ht="90">
      <c r="A308" s="61">
        <v>120</v>
      </c>
      <c r="B308" s="62" t="s">
        <v>680</v>
      </c>
      <c r="C308" s="63" t="s">
        <v>583</v>
      </c>
      <c r="D308" s="69" t="s">
        <v>345</v>
      </c>
      <c r="E308" s="65" t="s">
        <v>11</v>
      </c>
      <c r="F308" s="65">
        <v>1</v>
      </c>
      <c r="G308" s="66">
        <v>107880</v>
      </c>
      <c r="H308" s="66">
        <f t="shared" si="62"/>
        <v>107880</v>
      </c>
      <c r="I308" s="67">
        <f t="shared" si="63"/>
        <v>120825.60000000001</v>
      </c>
      <c r="J308" s="68" t="s">
        <v>681</v>
      </c>
      <c r="K308" s="69" t="s">
        <v>642</v>
      </c>
      <c r="L308" s="70" t="s">
        <v>15</v>
      </c>
    </row>
    <row r="309" spans="1:13" s="71" customFormat="1" ht="75">
      <c r="A309" s="61">
        <v>121</v>
      </c>
      <c r="B309" s="62" t="s">
        <v>711</v>
      </c>
      <c r="C309" s="63" t="s">
        <v>581</v>
      </c>
      <c r="D309" s="69" t="s">
        <v>596</v>
      </c>
      <c r="E309" s="65" t="s">
        <v>11</v>
      </c>
      <c r="F309" s="65">
        <v>1</v>
      </c>
      <c r="G309" s="66">
        <v>4166965</v>
      </c>
      <c r="H309" s="66">
        <f>F309*G309</f>
        <v>4166965</v>
      </c>
      <c r="I309" s="67">
        <f t="shared" si="63"/>
        <v>4667000.8000000007</v>
      </c>
      <c r="J309" s="68" t="s">
        <v>216</v>
      </c>
      <c r="K309" s="69" t="s">
        <v>17</v>
      </c>
      <c r="L309" s="70" t="s">
        <v>15</v>
      </c>
      <c r="M309" s="104"/>
    </row>
    <row r="310" spans="1:13" s="71" customFormat="1" ht="144.75" customHeight="1">
      <c r="A310" s="61">
        <v>122</v>
      </c>
      <c r="B310" s="142" t="s">
        <v>682</v>
      </c>
      <c r="C310" s="63" t="s">
        <v>581</v>
      </c>
      <c r="D310" s="69" t="s">
        <v>683</v>
      </c>
      <c r="E310" s="65" t="s">
        <v>11</v>
      </c>
      <c r="F310" s="65">
        <v>1</v>
      </c>
      <c r="G310" s="72">
        <v>564208</v>
      </c>
      <c r="H310" s="66">
        <f>F310*G310</f>
        <v>564208</v>
      </c>
      <c r="I310" s="67">
        <f t="shared" si="63"/>
        <v>631912.96000000008</v>
      </c>
      <c r="J310" s="68" t="s">
        <v>684</v>
      </c>
      <c r="K310" s="69" t="s">
        <v>17</v>
      </c>
      <c r="L310" s="70" t="s">
        <v>15</v>
      </c>
    </row>
    <row r="311" spans="1:13" s="71" customFormat="1" ht="144.75" customHeight="1">
      <c r="A311" s="61">
        <v>123</v>
      </c>
      <c r="B311" s="69" t="s">
        <v>694</v>
      </c>
      <c r="C311" s="74" t="s">
        <v>581</v>
      </c>
      <c r="D311" s="69" t="s">
        <v>668</v>
      </c>
      <c r="E311" s="83" t="s">
        <v>11</v>
      </c>
      <c r="F311" s="83">
        <v>1</v>
      </c>
      <c r="G311" s="152">
        <v>255974</v>
      </c>
      <c r="H311" s="66">
        <f t="shared" ref="H311:H314" si="64">F311*G311</f>
        <v>255974</v>
      </c>
      <c r="I311" s="67">
        <f t="shared" ref="I311:I316" si="65">H311*1.12</f>
        <v>286690.88</v>
      </c>
      <c r="J311" s="68" t="s">
        <v>695</v>
      </c>
      <c r="K311" s="69" t="s">
        <v>17</v>
      </c>
      <c r="L311" s="70" t="s">
        <v>15</v>
      </c>
    </row>
    <row r="312" spans="1:13" s="71" customFormat="1" ht="144.75" customHeight="1">
      <c r="A312" s="61">
        <v>124</v>
      </c>
      <c r="B312" s="69" t="s">
        <v>724</v>
      </c>
      <c r="C312" s="74" t="s">
        <v>581</v>
      </c>
      <c r="D312" s="69" t="s">
        <v>668</v>
      </c>
      <c r="E312" s="83" t="s">
        <v>11</v>
      </c>
      <c r="F312" s="83">
        <v>1</v>
      </c>
      <c r="G312" s="224">
        <v>788517</v>
      </c>
      <c r="H312" s="66">
        <f t="shared" si="64"/>
        <v>788517</v>
      </c>
      <c r="I312" s="67">
        <f t="shared" si="65"/>
        <v>883139.04</v>
      </c>
      <c r="J312" s="68" t="s">
        <v>725</v>
      </c>
      <c r="K312" s="69" t="s">
        <v>17</v>
      </c>
      <c r="L312" s="70" t="s">
        <v>15</v>
      </c>
    </row>
    <row r="313" spans="1:13" s="71" customFormat="1" ht="141.75" customHeight="1">
      <c r="A313" s="61">
        <v>125</v>
      </c>
      <c r="B313" s="69" t="s">
        <v>720</v>
      </c>
      <c r="C313" s="74" t="s">
        <v>581</v>
      </c>
      <c r="D313" s="69" t="s">
        <v>668</v>
      </c>
      <c r="E313" s="83" t="s">
        <v>11</v>
      </c>
      <c r="F313" s="83">
        <v>1</v>
      </c>
      <c r="G313" s="224">
        <v>812108</v>
      </c>
      <c r="H313" s="66">
        <f t="shared" si="64"/>
        <v>812108</v>
      </c>
      <c r="I313" s="67">
        <f t="shared" si="65"/>
        <v>909560.96000000008</v>
      </c>
      <c r="J313" s="68" t="s">
        <v>721</v>
      </c>
      <c r="K313" s="69" t="s">
        <v>17</v>
      </c>
      <c r="L313" s="70" t="s">
        <v>15</v>
      </c>
    </row>
    <row r="314" spans="1:13" s="71" customFormat="1" ht="106.5" customHeight="1">
      <c r="A314" s="61">
        <v>126</v>
      </c>
      <c r="B314" s="62" t="s">
        <v>722</v>
      </c>
      <c r="C314" s="63" t="s">
        <v>581</v>
      </c>
      <c r="D314" s="69" t="s">
        <v>723</v>
      </c>
      <c r="E314" s="83" t="s">
        <v>11</v>
      </c>
      <c r="F314" s="83">
        <v>1</v>
      </c>
      <c r="G314" s="152">
        <v>330000</v>
      </c>
      <c r="H314" s="66">
        <f t="shared" si="64"/>
        <v>330000</v>
      </c>
      <c r="I314" s="67">
        <f t="shared" si="65"/>
        <v>369600.00000000006</v>
      </c>
      <c r="J314" s="68" t="s">
        <v>55</v>
      </c>
      <c r="K314" s="69" t="s">
        <v>17</v>
      </c>
      <c r="L314" s="70" t="s">
        <v>15</v>
      </c>
    </row>
    <row r="315" spans="1:13" s="71" customFormat="1" ht="106.5" customHeight="1">
      <c r="A315" s="61">
        <v>127</v>
      </c>
      <c r="B315" s="62" t="s">
        <v>726</v>
      </c>
      <c r="C315" s="63" t="s">
        <v>581</v>
      </c>
      <c r="D315" s="69" t="s">
        <v>596</v>
      </c>
      <c r="E315" s="65" t="s">
        <v>11</v>
      </c>
      <c r="F315" s="65">
        <v>1</v>
      </c>
      <c r="G315" s="66">
        <v>176000</v>
      </c>
      <c r="H315" s="66">
        <f t="shared" ref="H315:H323" si="66">F315*G315</f>
        <v>176000</v>
      </c>
      <c r="I315" s="67">
        <f t="shared" si="65"/>
        <v>197120.00000000003</v>
      </c>
      <c r="J315" s="68" t="s">
        <v>593</v>
      </c>
      <c r="K315" s="69" t="s">
        <v>17</v>
      </c>
      <c r="L315" s="70" t="s">
        <v>15</v>
      </c>
    </row>
    <row r="316" spans="1:13" s="71" customFormat="1" ht="106.5" customHeight="1">
      <c r="A316" s="61">
        <v>128</v>
      </c>
      <c r="B316" s="75" t="s">
        <v>748</v>
      </c>
      <c r="C316" s="75" t="s">
        <v>583</v>
      </c>
      <c r="D316" s="75" t="s">
        <v>749</v>
      </c>
      <c r="E316" s="75" t="s">
        <v>70</v>
      </c>
      <c r="F316" s="75">
        <v>1</v>
      </c>
      <c r="G316" s="66">
        <v>193720</v>
      </c>
      <c r="H316" s="66">
        <f t="shared" si="66"/>
        <v>193720</v>
      </c>
      <c r="I316" s="67">
        <f t="shared" si="65"/>
        <v>216966.40000000002</v>
      </c>
      <c r="J316" s="68" t="s">
        <v>750</v>
      </c>
      <c r="K316" s="69" t="s">
        <v>642</v>
      </c>
      <c r="L316" s="70" t="s">
        <v>15</v>
      </c>
    </row>
    <row r="317" spans="1:13" s="71" customFormat="1" ht="106.5" customHeight="1">
      <c r="A317" s="61">
        <v>129</v>
      </c>
      <c r="B317" s="62" t="s">
        <v>751</v>
      </c>
      <c r="C317" s="63" t="s">
        <v>581</v>
      </c>
      <c r="D317" s="69" t="s">
        <v>596</v>
      </c>
      <c r="E317" s="65" t="s">
        <v>11</v>
      </c>
      <c r="F317" s="65">
        <v>1</v>
      </c>
      <c r="G317" s="66">
        <v>842858</v>
      </c>
      <c r="H317" s="66">
        <f t="shared" si="66"/>
        <v>842858</v>
      </c>
      <c r="I317" s="67">
        <f t="shared" ref="I317:I323" si="67">H317*1.12</f>
        <v>944000.96000000008</v>
      </c>
      <c r="J317" s="68" t="s">
        <v>138</v>
      </c>
      <c r="K317" s="69" t="s">
        <v>17</v>
      </c>
      <c r="L317" s="70" t="s">
        <v>15</v>
      </c>
    </row>
    <row r="318" spans="1:13" s="71" customFormat="1" ht="106.5" customHeight="1">
      <c r="A318" s="61">
        <v>130</v>
      </c>
      <c r="B318" s="62" t="s">
        <v>763</v>
      </c>
      <c r="C318" s="63" t="s">
        <v>581</v>
      </c>
      <c r="D318" s="62" t="s">
        <v>764</v>
      </c>
      <c r="E318" s="83" t="s">
        <v>11</v>
      </c>
      <c r="F318" s="83">
        <v>1</v>
      </c>
      <c r="G318" s="72">
        <v>815250</v>
      </c>
      <c r="H318" s="66">
        <f t="shared" si="66"/>
        <v>815250</v>
      </c>
      <c r="I318" s="67">
        <f t="shared" si="67"/>
        <v>913080.00000000012</v>
      </c>
      <c r="J318" s="68" t="s">
        <v>765</v>
      </c>
      <c r="K318" s="69" t="s">
        <v>17</v>
      </c>
      <c r="L318" s="70" t="s">
        <v>15</v>
      </c>
    </row>
    <row r="319" spans="1:13" s="71" customFormat="1" ht="143.25" customHeight="1">
      <c r="A319" s="61">
        <v>131</v>
      </c>
      <c r="B319" s="69" t="s">
        <v>766</v>
      </c>
      <c r="C319" s="74" t="s">
        <v>581</v>
      </c>
      <c r="D319" s="69" t="s">
        <v>668</v>
      </c>
      <c r="E319" s="83" t="s">
        <v>11</v>
      </c>
      <c r="F319" s="83">
        <v>1</v>
      </c>
      <c r="G319" s="66">
        <v>540179</v>
      </c>
      <c r="H319" s="66">
        <f t="shared" si="66"/>
        <v>540179</v>
      </c>
      <c r="I319" s="67">
        <f t="shared" si="67"/>
        <v>605000.4800000001</v>
      </c>
      <c r="J319" s="68" t="s">
        <v>767</v>
      </c>
      <c r="K319" s="69" t="s">
        <v>17</v>
      </c>
      <c r="L319" s="70" t="s">
        <v>15</v>
      </c>
    </row>
    <row r="320" spans="1:13" s="71" customFormat="1" ht="143.25" customHeight="1">
      <c r="A320" s="61">
        <v>132</v>
      </c>
      <c r="B320" s="226" t="s">
        <v>768</v>
      </c>
      <c r="C320" s="75" t="s">
        <v>581</v>
      </c>
      <c r="D320" s="75" t="s">
        <v>770</v>
      </c>
      <c r="E320" s="228" t="s">
        <v>11</v>
      </c>
      <c r="F320" s="227">
        <v>1</v>
      </c>
      <c r="G320" s="72">
        <v>1381467</v>
      </c>
      <c r="H320" s="66">
        <f t="shared" si="66"/>
        <v>1381467</v>
      </c>
      <c r="I320" s="67">
        <f t="shared" si="67"/>
        <v>1547243.04</v>
      </c>
      <c r="J320" s="68" t="s">
        <v>55</v>
      </c>
      <c r="K320" s="69" t="s">
        <v>17</v>
      </c>
      <c r="L320" s="70" t="s">
        <v>15</v>
      </c>
    </row>
    <row r="321" spans="1:12" s="71" customFormat="1" ht="143.25" customHeight="1">
      <c r="A321" s="61">
        <v>133</v>
      </c>
      <c r="B321" s="62" t="s">
        <v>769</v>
      </c>
      <c r="C321" s="63" t="s">
        <v>581</v>
      </c>
      <c r="D321" s="69" t="s">
        <v>596</v>
      </c>
      <c r="E321" s="228" t="s">
        <v>11</v>
      </c>
      <c r="F321" s="227">
        <v>1</v>
      </c>
      <c r="G321" s="66">
        <v>6054892.8600000003</v>
      </c>
      <c r="H321" s="66">
        <f t="shared" si="66"/>
        <v>6054892.8600000003</v>
      </c>
      <c r="I321" s="67">
        <f t="shared" si="67"/>
        <v>6781480.0032000011</v>
      </c>
      <c r="J321" s="68" t="s">
        <v>130</v>
      </c>
      <c r="K321" s="69" t="s">
        <v>17</v>
      </c>
      <c r="L321" s="70" t="s">
        <v>15</v>
      </c>
    </row>
    <row r="322" spans="1:12" s="71" customFormat="1" ht="167.25" customHeight="1">
      <c r="A322" s="61">
        <v>134</v>
      </c>
      <c r="B322" s="69" t="s">
        <v>771</v>
      </c>
      <c r="C322" s="74" t="s">
        <v>581</v>
      </c>
      <c r="D322" s="69" t="s">
        <v>668</v>
      </c>
      <c r="E322" s="228" t="s">
        <v>11</v>
      </c>
      <c r="F322" s="227">
        <v>1</v>
      </c>
      <c r="G322" s="72">
        <v>330795</v>
      </c>
      <c r="H322" s="66">
        <f t="shared" si="66"/>
        <v>330795</v>
      </c>
      <c r="I322" s="67">
        <f t="shared" si="67"/>
        <v>370490.4</v>
      </c>
      <c r="J322" s="68" t="s">
        <v>773</v>
      </c>
      <c r="K322" s="69" t="s">
        <v>17</v>
      </c>
      <c r="L322" s="70" t="s">
        <v>15</v>
      </c>
    </row>
    <row r="323" spans="1:12" s="71" customFormat="1" ht="135">
      <c r="A323" s="61">
        <v>135</v>
      </c>
      <c r="B323" s="69" t="s">
        <v>772</v>
      </c>
      <c r="C323" s="74" t="s">
        <v>581</v>
      </c>
      <c r="D323" s="69" t="s">
        <v>668</v>
      </c>
      <c r="E323" s="228" t="s">
        <v>11</v>
      </c>
      <c r="F323" s="227">
        <v>1</v>
      </c>
      <c r="G323" s="72">
        <v>139555</v>
      </c>
      <c r="H323" s="66">
        <f t="shared" si="66"/>
        <v>139555</v>
      </c>
      <c r="I323" s="67">
        <f t="shared" si="67"/>
        <v>156301.6</v>
      </c>
      <c r="J323" s="68" t="s">
        <v>774</v>
      </c>
      <c r="K323" s="69" t="s">
        <v>17</v>
      </c>
      <c r="L323" s="70" t="s">
        <v>15</v>
      </c>
    </row>
    <row r="324" spans="1:12" s="71" customFormat="1" ht="75">
      <c r="A324" s="61">
        <v>136</v>
      </c>
      <c r="B324" s="62" t="s">
        <v>775</v>
      </c>
      <c r="C324" s="63" t="s">
        <v>581</v>
      </c>
      <c r="D324" s="69" t="s">
        <v>596</v>
      </c>
      <c r="E324" s="65" t="s">
        <v>11</v>
      </c>
      <c r="F324" s="65">
        <v>1</v>
      </c>
      <c r="G324" s="66">
        <v>2948938</v>
      </c>
      <c r="H324" s="66">
        <f t="shared" ref="H324:H325" si="68">F324*G324</f>
        <v>2948938</v>
      </c>
      <c r="I324" s="67">
        <f t="shared" ref="I324:I325" si="69">H324*1.12</f>
        <v>3302810.5600000005</v>
      </c>
      <c r="J324" s="68" t="s">
        <v>216</v>
      </c>
      <c r="K324" s="69" t="s">
        <v>17</v>
      </c>
      <c r="L324" s="70" t="s">
        <v>15</v>
      </c>
    </row>
    <row r="325" spans="1:12" s="71" customFormat="1" ht="78" customHeight="1">
      <c r="A325" s="61">
        <v>137</v>
      </c>
      <c r="B325" s="232" t="s">
        <v>777</v>
      </c>
      <c r="C325" s="63" t="s">
        <v>619</v>
      </c>
      <c r="D325" s="231" t="s">
        <v>778</v>
      </c>
      <c r="E325" s="65" t="s">
        <v>367</v>
      </c>
      <c r="F325" s="65">
        <v>1</v>
      </c>
      <c r="G325" s="66">
        <v>553571</v>
      </c>
      <c r="H325" s="66">
        <f t="shared" si="68"/>
        <v>553571</v>
      </c>
      <c r="I325" s="67">
        <f t="shared" si="69"/>
        <v>619999.52</v>
      </c>
      <c r="J325" s="68" t="s">
        <v>55</v>
      </c>
      <c r="K325" s="69" t="s">
        <v>17</v>
      </c>
      <c r="L325" s="70" t="s">
        <v>15</v>
      </c>
    </row>
    <row r="326" spans="1:12" ht="30.75" customHeight="1">
      <c r="A326" s="13"/>
      <c r="B326" s="246" t="s">
        <v>28</v>
      </c>
      <c r="C326" s="247"/>
      <c r="D326" s="247"/>
      <c r="E326" s="247"/>
      <c r="F326" s="247"/>
      <c r="G326" s="248"/>
      <c r="H326" s="202">
        <f>SUM(H189:H325)</f>
        <v>712299585.50571442</v>
      </c>
      <c r="I326" s="202">
        <f>SUM(I189:I325)</f>
        <v>797775535.76639998</v>
      </c>
      <c r="J326" s="197"/>
      <c r="K326" s="204" t="s">
        <v>0</v>
      </c>
      <c r="L326" s="198"/>
    </row>
    <row r="327" spans="1:12" ht="32.25" customHeight="1">
      <c r="A327" s="14"/>
      <c r="B327" s="249" t="s">
        <v>35</v>
      </c>
      <c r="C327" s="250"/>
      <c r="D327" s="250"/>
      <c r="E327" s="250"/>
      <c r="F327" s="250"/>
      <c r="G327" s="250"/>
      <c r="H327" s="250"/>
      <c r="I327" s="250"/>
      <c r="J327" s="250"/>
      <c r="K327" s="250"/>
      <c r="L327" s="251"/>
    </row>
    <row r="328" spans="1:12" ht="135">
      <c r="A328" s="25">
        <v>1</v>
      </c>
      <c r="B328" s="52" t="s">
        <v>186</v>
      </c>
      <c r="C328" s="41" t="s">
        <v>103</v>
      </c>
      <c r="D328" s="52" t="s">
        <v>187</v>
      </c>
      <c r="E328" s="9" t="s">
        <v>45</v>
      </c>
      <c r="F328" s="9">
        <v>1</v>
      </c>
      <c r="G328" s="23"/>
      <c r="H328" s="23">
        <v>291072</v>
      </c>
      <c r="I328" s="23">
        <f>H328*1.12</f>
        <v>326000.64000000001</v>
      </c>
      <c r="J328" s="6" t="s">
        <v>188</v>
      </c>
      <c r="K328" s="9"/>
      <c r="L328" s="16" t="s">
        <v>15</v>
      </c>
    </row>
    <row r="329" spans="1:12" ht="195">
      <c r="A329" s="25">
        <v>2</v>
      </c>
      <c r="B329" s="52" t="s">
        <v>279</v>
      </c>
      <c r="C329" s="41" t="s">
        <v>103</v>
      </c>
      <c r="D329" s="52" t="s">
        <v>280</v>
      </c>
      <c r="E329" s="9" t="s">
        <v>45</v>
      </c>
      <c r="F329" s="9">
        <v>1</v>
      </c>
      <c r="G329" s="23"/>
      <c r="H329" s="23">
        <v>1482609</v>
      </c>
      <c r="I329" s="23">
        <f>H329*1.12</f>
        <v>1660522.08</v>
      </c>
      <c r="J329" s="6" t="s">
        <v>281</v>
      </c>
      <c r="K329" s="9"/>
      <c r="L329" s="16" t="s">
        <v>15</v>
      </c>
    </row>
    <row r="330" spans="1:12" ht="45">
      <c r="A330" s="25">
        <v>3</v>
      </c>
      <c r="B330" s="52" t="s">
        <v>291</v>
      </c>
      <c r="C330" s="41" t="s">
        <v>292</v>
      </c>
      <c r="D330" s="52" t="s">
        <v>296</v>
      </c>
      <c r="E330" s="9" t="s">
        <v>45</v>
      </c>
      <c r="F330" s="9">
        <v>1</v>
      </c>
      <c r="G330" s="23"/>
      <c r="H330" s="91">
        <v>411200</v>
      </c>
      <c r="I330" s="91">
        <f>H330*1.12</f>
        <v>460544.00000000006</v>
      </c>
      <c r="J330" s="6" t="s">
        <v>293</v>
      </c>
      <c r="K330" s="9"/>
      <c r="L330" s="16" t="s">
        <v>15</v>
      </c>
    </row>
    <row r="331" spans="1:12" ht="60">
      <c r="A331" s="25">
        <v>4</v>
      </c>
      <c r="B331" s="52" t="s">
        <v>294</v>
      </c>
      <c r="C331" s="41" t="s">
        <v>292</v>
      </c>
      <c r="D331" s="52" t="s">
        <v>295</v>
      </c>
      <c r="E331" s="9" t="s">
        <v>45</v>
      </c>
      <c r="F331" s="9">
        <v>1</v>
      </c>
      <c r="G331" s="23"/>
      <c r="H331" s="91">
        <v>1387144</v>
      </c>
      <c r="I331" s="91">
        <f>H331*1.12</f>
        <v>1553601.2800000003</v>
      </c>
      <c r="J331" s="6" t="s">
        <v>138</v>
      </c>
      <c r="K331" s="9"/>
      <c r="L331" s="16" t="s">
        <v>15</v>
      </c>
    </row>
    <row r="332" spans="1:12" ht="160.5" customHeight="1">
      <c r="A332" s="17">
        <v>5</v>
      </c>
      <c r="B332" s="24" t="s">
        <v>476</v>
      </c>
      <c r="C332" s="41" t="s">
        <v>103</v>
      </c>
      <c r="D332" s="102" t="s">
        <v>434</v>
      </c>
      <c r="E332" s="9" t="s">
        <v>45</v>
      </c>
      <c r="F332" s="9">
        <v>1</v>
      </c>
      <c r="G332" s="23"/>
      <c r="H332" s="91">
        <v>1295000</v>
      </c>
      <c r="I332" s="91">
        <f>H332*1.12</f>
        <v>1450400.0000000002</v>
      </c>
      <c r="J332" s="6" t="s">
        <v>477</v>
      </c>
      <c r="K332" s="9"/>
      <c r="L332" s="16" t="s">
        <v>15</v>
      </c>
    </row>
    <row r="333" spans="1:12" ht="22.5" customHeight="1">
      <c r="A333" s="13"/>
      <c r="B333" s="252" t="s">
        <v>36</v>
      </c>
      <c r="C333" s="253"/>
      <c r="D333" s="253"/>
      <c r="E333" s="253"/>
      <c r="F333" s="253"/>
      <c r="G333" s="254"/>
      <c r="H333" s="205">
        <f>SUM(H328:H332)</f>
        <v>4867025</v>
      </c>
      <c r="I333" s="205">
        <f>SUM(I328:I332)</f>
        <v>5451068.0000000009</v>
      </c>
      <c r="J333" s="206"/>
      <c r="K333" s="206"/>
      <c r="L333" s="206"/>
    </row>
    <row r="334" spans="1:12" ht="35.25" customHeight="1">
      <c r="A334" s="14"/>
      <c r="B334" s="238" t="s">
        <v>27</v>
      </c>
      <c r="C334" s="239"/>
      <c r="D334" s="239"/>
      <c r="E334" s="239"/>
      <c r="F334" s="239"/>
      <c r="G334" s="239"/>
      <c r="H334" s="239"/>
      <c r="I334" s="239"/>
      <c r="J334" s="239"/>
      <c r="K334" s="239"/>
      <c r="L334" s="240"/>
    </row>
    <row r="335" spans="1:12" s="71" customFormat="1" ht="45" customHeight="1">
      <c r="A335" s="80">
        <v>1</v>
      </c>
      <c r="B335" s="233" t="s">
        <v>48</v>
      </c>
      <c r="C335" s="74"/>
      <c r="D335" s="233" t="s">
        <v>664</v>
      </c>
      <c r="E335" s="83"/>
      <c r="F335" s="79"/>
      <c r="G335" s="79"/>
      <c r="H335" s="79"/>
      <c r="I335" s="149"/>
      <c r="J335" s="75"/>
      <c r="K335" s="75"/>
      <c r="L335" s="62"/>
    </row>
    <row r="336" spans="1:12" ht="89.25" customHeight="1">
      <c r="A336" s="17">
        <v>2</v>
      </c>
      <c r="B336" s="5" t="s">
        <v>23</v>
      </c>
      <c r="C336" s="21" t="s">
        <v>34</v>
      </c>
      <c r="D336" s="5" t="s">
        <v>23</v>
      </c>
      <c r="E336" s="20" t="s">
        <v>10</v>
      </c>
      <c r="F336" s="20">
        <v>1</v>
      </c>
      <c r="G336" s="18"/>
      <c r="H336" s="18">
        <v>387505</v>
      </c>
      <c r="I336" s="26">
        <f t="shared" ref="I336:I341" si="70">H336*1.12</f>
        <v>434005.60000000003</v>
      </c>
      <c r="J336" s="5" t="s">
        <v>43</v>
      </c>
      <c r="K336" s="5"/>
      <c r="L336" s="5" t="s">
        <v>15</v>
      </c>
    </row>
    <row r="337" spans="1:12" ht="45">
      <c r="A337" s="17">
        <v>3</v>
      </c>
      <c r="B337" s="24" t="s">
        <v>24</v>
      </c>
      <c r="C337" s="21" t="s">
        <v>34</v>
      </c>
      <c r="D337" s="5" t="s">
        <v>42</v>
      </c>
      <c r="E337" s="20" t="s">
        <v>10</v>
      </c>
      <c r="F337" s="20">
        <v>1</v>
      </c>
      <c r="G337" s="6"/>
      <c r="H337" s="6">
        <v>35310000</v>
      </c>
      <c r="I337" s="26">
        <f t="shared" si="70"/>
        <v>39547200.000000007</v>
      </c>
      <c r="J337" s="5" t="s">
        <v>44</v>
      </c>
      <c r="K337" s="5"/>
      <c r="L337" s="5" t="s">
        <v>15</v>
      </c>
    </row>
    <row r="338" spans="1:12" ht="30">
      <c r="A338" s="17">
        <v>4</v>
      </c>
      <c r="B338" s="24" t="s">
        <v>110</v>
      </c>
      <c r="C338" s="21" t="s">
        <v>33</v>
      </c>
      <c r="D338" s="24" t="s">
        <v>110</v>
      </c>
      <c r="E338" s="20" t="s">
        <v>10</v>
      </c>
      <c r="F338" s="20">
        <v>1</v>
      </c>
      <c r="G338" s="6"/>
      <c r="H338" s="6">
        <v>59912</v>
      </c>
      <c r="I338" s="26">
        <f>H338*1.12</f>
        <v>67101.440000000002</v>
      </c>
      <c r="J338" s="5" t="s">
        <v>120</v>
      </c>
      <c r="K338" s="5"/>
      <c r="L338" s="5" t="s">
        <v>15</v>
      </c>
    </row>
    <row r="339" spans="1:12" ht="135">
      <c r="A339" s="17">
        <v>5</v>
      </c>
      <c r="B339" s="24" t="s">
        <v>102</v>
      </c>
      <c r="C339" s="21" t="s">
        <v>103</v>
      </c>
      <c r="D339" s="24" t="s">
        <v>104</v>
      </c>
      <c r="E339" s="5" t="s">
        <v>10</v>
      </c>
      <c r="F339" s="24">
        <v>1</v>
      </c>
      <c r="G339" s="6"/>
      <c r="H339" s="207" t="s">
        <v>119</v>
      </c>
      <c r="I339" s="4"/>
      <c r="J339" s="5"/>
      <c r="K339" s="5"/>
      <c r="L339" s="5"/>
    </row>
    <row r="340" spans="1:12" ht="75">
      <c r="A340" s="17">
        <v>6</v>
      </c>
      <c r="B340" s="24" t="s">
        <v>52</v>
      </c>
      <c r="C340" s="21" t="s">
        <v>103</v>
      </c>
      <c r="D340" s="24" t="s">
        <v>111</v>
      </c>
      <c r="E340" s="5" t="s">
        <v>10</v>
      </c>
      <c r="F340" s="24">
        <v>1</v>
      </c>
      <c r="G340" s="6"/>
      <c r="H340" s="6">
        <v>4141000</v>
      </c>
      <c r="I340" s="26">
        <f t="shared" si="70"/>
        <v>4637920</v>
      </c>
      <c r="J340" s="6" t="s">
        <v>112</v>
      </c>
      <c r="K340" s="5"/>
      <c r="L340" s="5" t="s">
        <v>113</v>
      </c>
    </row>
    <row r="341" spans="1:12" ht="78">
      <c r="A341" s="17">
        <v>7</v>
      </c>
      <c r="B341" s="24" t="s">
        <v>114</v>
      </c>
      <c r="C341" s="21" t="s">
        <v>115</v>
      </c>
      <c r="D341" s="24" t="s">
        <v>116</v>
      </c>
      <c r="E341" s="5" t="s">
        <v>10</v>
      </c>
      <c r="F341" s="24">
        <v>1</v>
      </c>
      <c r="G341" s="6"/>
      <c r="H341" s="53">
        <v>4947738.3899999997</v>
      </c>
      <c r="I341" s="26">
        <f t="shared" si="70"/>
        <v>5541466.9967999998</v>
      </c>
      <c r="J341" s="6" t="s">
        <v>422</v>
      </c>
      <c r="K341" s="5"/>
      <c r="L341" s="5" t="s">
        <v>113</v>
      </c>
    </row>
    <row r="342" spans="1:12" ht="45">
      <c r="A342" s="17">
        <v>8</v>
      </c>
      <c r="B342" s="24" t="s">
        <v>121</v>
      </c>
      <c r="C342" s="21" t="s">
        <v>33</v>
      </c>
      <c r="D342" s="24" t="s">
        <v>123</v>
      </c>
      <c r="E342" s="5" t="s">
        <v>10</v>
      </c>
      <c r="F342" s="24">
        <v>1</v>
      </c>
      <c r="G342" s="6"/>
      <c r="H342" s="6">
        <v>83022153.629999995</v>
      </c>
      <c r="I342" s="26">
        <f t="shared" ref="I342:I352" si="71">H342*1.12</f>
        <v>92984812.065600008</v>
      </c>
      <c r="J342" s="6" t="s">
        <v>122</v>
      </c>
      <c r="K342" s="5"/>
      <c r="L342" s="5" t="s">
        <v>15</v>
      </c>
    </row>
    <row r="343" spans="1:12" ht="105">
      <c r="A343" s="17">
        <v>9</v>
      </c>
      <c r="B343" s="24" t="s">
        <v>124</v>
      </c>
      <c r="C343" s="21" t="s">
        <v>103</v>
      </c>
      <c r="D343" s="24" t="s">
        <v>125</v>
      </c>
      <c r="E343" s="5" t="s">
        <v>10</v>
      </c>
      <c r="F343" s="24">
        <v>1</v>
      </c>
      <c r="G343" s="6"/>
      <c r="H343" s="6">
        <v>1068750</v>
      </c>
      <c r="I343" s="26">
        <f t="shared" si="71"/>
        <v>1197000</v>
      </c>
      <c r="J343" s="6" t="s">
        <v>126</v>
      </c>
      <c r="K343" s="5"/>
      <c r="L343" s="5" t="s">
        <v>127</v>
      </c>
    </row>
    <row r="344" spans="1:12" ht="129.75" customHeight="1">
      <c r="A344" s="17">
        <v>10</v>
      </c>
      <c r="B344" s="24" t="s">
        <v>142</v>
      </c>
      <c r="C344" s="21" t="s">
        <v>103</v>
      </c>
      <c r="D344" s="24" t="s">
        <v>143</v>
      </c>
      <c r="E344" s="5" t="s">
        <v>10</v>
      </c>
      <c r="F344" s="24">
        <v>1</v>
      </c>
      <c r="G344" s="6"/>
      <c r="H344" s="6">
        <v>39870</v>
      </c>
      <c r="I344" s="26">
        <f t="shared" si="71"/>
        <v>44654.400000000001</v>
      </c>
      <c r="J344" s="6" t="s">
        <v>175</v>
      </c>
      <c r="K344" s="5"/>
      <c r="L344" s="5" t="s">
        <v>144</v>
      </c>
    </row>
    <row r="345" spans="1:12" ht="150">
      <c r="A345" s="17">
        <v>11</v>
      </c>
      <c r="B345" s="24" t="s">
        <v>172</v>
      </c>
      <c r="C345" s="24" t="s">
        <v>103</v>
      </c>
      <c r="D345" s="47" t="s">
        <v>173</v>
      </c>
      <c r="E345" s="24" t="s">
        <v>10</v>
      </c>
      <c r="F345" s="24">
        <v>1</v>
      </c>
      <c r="G345" s="6"/>
      <c r="H345" s="6">
        <v>2499200</v>
      </c>
      <c r="I345" s="26">
        <f t="shared" si="71"/>
        <v>2799104.0000000005</v>
      </c>
      <c r="J345" s="6" t="s">
        <v>179</v>
      </c>
      <c r="K345" s="5"/>
      <c r="L345" s="5" t="s">
        <v>174</v>
      </c>
    </row>
    <row r="346" spans="1:12" ht="45">
      <c r="A346" s="17">
        <v>12</v>
      </c>
      <c r="B346" s="24" t="s">
        <v>191</v>
      </c>
      <c r="C346" s="24" t="s">
        <v>33</v>
      </c>
      <c r="D346" s="24" t="s">
        <v>192</v>
      </c>
      <c r="E346" s="24" t="s">
        <v>10</v>
      </c>
      <c r="F346" s="24">
        <v>1</v>
      </c>
      <c r="G346" s="6"/>
      <c r="H346" s="23">
        <v>3700302.9</v>
      </c>
      <c r="I346" s="49">
        <f t="shared" si="71"/>
        <v>4144339.2480000001</v>
      </c>
      <c r="J346" s="23" t="s">
        <v>210</v>
      </c>
      <c r="K346" s="5"/>
      <c r="L346" s="5" t="s">
        <v>15</v>
      </c>
    </row>
    <row r="347" spans="1:12" ht="60">
      <c r="A347" s="17">
        <v>13</v>
      </c>
      <c r="B347" s="15" t="s">
        <v>193</v>
      </c>
      <c r="C347" s="21" t="s">
        <v>33</v>
      </c>
      <c r="D347" s="24" t="s">
        <v>194</v>
      </c>
      <c r="E347" s="20" t="s">
        <v>10</v>
      </c>
      <c r="F347" s="20">
        <v>1</v>
      </c>
      <c r="G347" s="6"/>
      <c r="H347" s="6">
        <v>888000</v>
      </c>
      <c r="I347" s="26">
        <f t="shared" si="71"/>
        <v>994560.00000000012</v>
      </c>
      <c r="J347" s="6" t="s">
        <v>195</v>
      </c>
      <c r="K347" s="5"/>
      <c r="L347" s="5" t="s">
        <v>15</v>
      </c>
    </row>
    <row r="348" spans="1:12" ht="165">
      <c r="A348" s="17">
        <v>14</v>
      </c>
      <c r="B348" s="24" t="s">
        <v>219</v>
      </c>
      <c r="C348" s="24" t="s">
        <v>103</v>
      </c>
      <c r="D348" s="24" t="s">
        <v>227</v>
      </c>
      <c r="E348" s="24" t="s">
        <v>10</v>
      </c>
      <c r="F348" s="24">
        <v>1</v>
      </c>
      <c r="G348" s="53"/>
      <c r="H348" s="6">
        <v>4680000</v>
      </c>
      <c r="I348" s="49">
        <f t="shared" si="71"/>
        <v>5241600.0000000009</v>
      </c>
      <c r="J348" s="6" t="s">
        <v>221</v>
      </c>
      <c r="K348" s="5"/>
      <c r="L348" s="24" t="s">
        <v>174</v>
      </c>
    </row>
    <row r="349" spans="1:12" ht="75">
      <c r="A349" s="17">
        <v>15</v>
      </c>
      <c r="B349" s="24" t="s">
        <v>220</v>
      </c>
      <c r="C349" s="24" t="s">
        <v>103</v>
      </c>
      <c r="D349" s="47" t="s">
        <v>228</v>
      </c>
      <c r="E349" s="24" t="s">
        <v>10</v>
      </c>
      <c r="F349" s="24">
        <v>1</v>
      </c>
      <c r="G349" s="53"/>
      <c r="H349" s="6">
        <v>3120000</v>
      </c>
      <c r="I349" s="26">
        <f t="shared" si="71"/>
        <v>3494400.0000000005</v>
      </c>
      <c r="J349" s="6" t="s">
        <v>222</v>
      </c>
      <c r="K349" s="5"/>
      <c r="L349" s="24" t="s">
        <v>174</v>
      </c>
    </row>
    <row r="350" spans="1:12" ht="60">
      <c r="A350" s="17">
        <v>16</v>
      </c>
      <c r="B350" s="24" t="s">
        <v>223</v>
      </c>
      <c r="C350" s="24" t="s">
        <v>33</v>
      </c>
      <c r="D350" s="24" t="s">
        <v>224</v>
      </c>
      <c r="E350" s="24" t="s">
        <v>10</v>
      </c>
      <c r="F350" s="24">
        <v>1</v>
      </c>
      <c r="G350" s="53"/>
      <c r="H350" s="6">
        <v>760702.1</v>
      </c>
      <c r="I350" s="26">
        <f t="shared" si="71"/>
        <v>851986.35200000007</v>
      </c>
      <c r="J350" s="6" t="s">
        <v>225</v>
      </c>
      <c r="K350" s="5"/>
      <c r="L350" s="24" t="s">
        <v>226</v>
      </c>
    </row>
    <row r="351" spans="1:12" ht="60">
      <c r="A351" s="17">
        <v>17</v>
      </c>
      <c r="B351" s="24" t="s">
        <v>269</v>
      </c>
      <c r="C351" s="24" t="s">
        <v>103</v>
      </c>
      <c r="D351" s="24" t="s">
        <v>270</v>
      </c>
      <c r="E351" s="24" t="s">
        <v>10</v>
      </c>
      <c r="F351" s="24">
        <v>1</v>
      </c>
      <c r="G351" s="53"/>
      <c r="H351" s="6">
        <v>6110000</v>
      </c>
      <c r="I351" s="26">
        <f t="shared" si="71"/>
        <v>6843200.0000000009</v>
      </c>
      <c r="J351" s="6" t="s">
        <v>271</v>
      </c>
      <c r="K351" s="5"/>
      <c r="L351" s="24" t="s">
        <v>272</v>
      </c>
    </row>
    <row r="352" spans="1:12" ht="75">
      <c r="A352" s="17">
        <v>18</v>
      </c>
      <c r="B352" s="5" t="s">
        <v>282</v>
      </c>
      <c r="C352" s="21" t="s">
        <v>34</v>
      </c>
      <c r="D352" s="5" t="s">
        <v>283</v>
      </c>
      <c r="E352" s="20" t="s">
        <v>10</v>
      </c>
      <c r="F352" s="20">
        <v>1</v>
      </c>
      <c r="G352" s="18"/>
      <c r="H352" s="18">
        <v>36973</v>
      </c>
      <c r="I352" s="26">
        <f t="shared" si="71"/>
        <v>41409.760000000002</v>
      </c>
      <c r="J352" s="5" t="s">
        <v>43</v>
      </c>
      <c r="K352" s="5"/>
      <c r="L352" s="5" t="s">
        <v>15</v>
      </c>
    </row>
    <row r="353" spans="1:12" ht="135">
      <c r="A353" s="17">
        <v>19</v>
      </c>
      <c r="B353" s="5" t="s">
        <v>376</v>
      </c>
      <c r="C353" s="21" t="s">
        <v>103</v>
      </c>
      <c r="D353" s="5" t="s">
        <v>377</v>
      </c>
      <c r="E353" s="24" t="s">
        <v>10</v>
      </c>
      <c r="F353" s="24">
        <v>1</v>
      </c>
      <c r="G353" s="53"/>
      <c r="H353" s="6">
        <v>4160000</v>
      </c>
      <c r="I353" s="26">
        <f t="shared" ref="I353:I357" si="72">H353*1.12</f>
        <v>4659200</v>
      </c>
      <c r="J353" s="6" t="s">
        <v>378</v>
      </c>
      <c r="K353" s="5"/>
      <c r="L353" s="24" t="s">
        <v>379</v>
      </c>
    </row>
    <row r="354" spans="1:12" ht="60.75" thickBot="1">
      <c r="A354" s="124">
        <v>20</v>
      </c>
      <c r="B354" s="117" t="s">
        <v>114</v>
      </c>
      <c r="C354" s="116" t="s">
        <v>115</v>
      </c>
      <c r="D354" s="117" t="s">
        <v>517</v>
      </c>
      <c r="E354" s="118" t="s">
        <v>10</v>
      </c>
      <c r="F354" s="118">
        <v>1</v>
      </c>
      <c r="G354" s="119"/>
      <c r="H354" s="120">
        <v>736150</v>
      </c>
      <c r="I354" s="121">
        <f t="shared" si="72"/>
        <v>824488.00000000012</v>
      </c>
      <c r="J354" s="120" t="s">
        <v>516</v>
      </c>
      <c r="K354" s="117"/>
      <c r="L354" s="118" t="s">
        <v>113</v>
      </c>
    </row>
    <row r="355" spans="1:12" s="71" customFormat="1" ht="120.75" customHeight="1">
      <c r="A355" s="125">
        <v>21</v>
      </c>
      <c r="B355" s="126" t="s">
        <v>604</v>
      </c>
      <c r="C355" s="127" t="s">
        <v>609</v>
      </c>
      <c r="D355" s="126" t="s">
        <v>608</v>
      </c>
      <c r="E355" s="128" t="s">
        <v>10</v>
      </c>
      <c r="F355" s="129">
        <v>1</v>
      </c>
      <c r="G355" s="130"/>
      <c r="H355" s="131">
        <v>490467</v>
      </c>
      <c r="I355" s="132">
        <f t="shared" si="72"/>
        <v>549323.04</v>
      </c>
      <c r="J355" s="131" t="s">
        <v>610</v>
      </c>
      <c r="K355" s="126"/>
      <c r="L355" s="129" t="s">
        <v>616</v>
      </c>
    </row>
    <row r="356" spans="1:12" s="71" customFormat="1" ht="120">
      <c r="A356" s="80">
        <v>22</v>
      </c>
      <c r="B356" s="62" t="s">
        <v>603</v>
      </c>
      <c r="C356" s="74" t="s">
        <v>609</v>
      </c>
      <c r="D356" s="62" t="s">
        <v>606</v>
      </c>
      <c r="E356" s="75" t="s">
        <v>10</v>
      </c>
      <c r="F356" s="133">
        <v>1</v>
      </c>
      <c r="G356" s="66"/>
      <c r="H356" s="68">
        <v>1117268</v>
      </c>
      <c r="I356" s="132">
        <f t="shared" si="72"/>
        <v>1251340.1600000001</v>
      </c>
      <c r="J356" s="131" t="s">
        <v>610</v>
      </c>
      <c r="K356" s="62"/>
      <c r="L356" s="129" t="s">
        <v>616</v>
      </c>
    </row>
    <row r="357" spans="1:12" s="71" customFormat="1" ht="120">
      <c r="A357" s="80">
        <v>23</v>
      </c>
      <c r="B357" s="62" t="s">
        <v>605</v>
      </c>
      <c r="C357" s="74" t="s">
        <v>609</v>
      </c>
      <c r="D357" s="62" t="s">
        <v>607</v>
      </c>
      <c r="E357" s="75" t="s">
        <v>10</v>
      </c>
      <c r="F357" s="133">
        <v>1</v>
      </c>
      <c r="G357" s="66"/>
      <c r="H357" s="68">
        <v>1150000</v>
      </c>
      <c r="I357" s="132">
        <f t="shared" si="72"/>
        <v>1288000.0000000002</v>
      </c>
      <c r="J357" s="131" t="s">
        <v>610</v>
      </c>
      <c r="K357" s="62"/>
      <c r="L357" s="129" t="s">
        <v>616</v>
      </c>
    </row>
    <row r="358" spans="1:12" s="71" customFormat="1" ht="45">
      <c r="A358" s="80">
        <v>24</v>
      </c>
      <c r="B358" s="73" t="s">
        <v>649</v>
      </c>
      <c r="C358" s="74" t="s">
        <v>583</v>
      </c>
      <c r="D358" s="62" t="s">
        <v>650</v>
      </c>
      <c r="E358" s="65" t="s">
        <v>10</v>
      </c>
      <c r="F358" s="65">
        <v>1</v>
      </c>
      <c r="G358" s="66"/>
      <c r="H358" s="66">
        <v>128641</v>
      </c>
      <c r="I358" s="67">
        <f>H358*1.12</f>
        <v>144077.92000000001</v>
      </c>
      <c r="J358" s="68" t="s">
        <v>646</v>
      </c>
      <c r="K358" s="69"/>
      <c r="L358" s="70" t="s">
        <v>15</v>
      </c>
    </row>
    <row r="359" spans="1:12" s="71" customFormat="1" ht="195">
      <c r="A359" s="80">
        <v>25</v>
      </c>
      <c r="B359" s="75" t="s">
        <v>658</v>
      </c>
      <c r="C359" s="74" t="s">
        <v>628</v>
      </c>
      <c r="D359" s="143" t="s">
        <v>659</v>
      </c>
      <c r="E359" s="62" t="s">
        <v>10</v>
      </c>
      <c r="F359" s="75">
        <v>1</v>
      </c>
      <c r="G359" s="225"/>
      <c r="H359" s="66">
        <v>1935149</v>
      </c>
      <c r="I359" s="67">
        <f t="shared" ref="I359:I364" si="73">H359*1.12</f>
        <v>2167366.8800000004</v>
      </c>
      <c r="J359" s="75" t="s">
        <v>752</v>
      </c>
      <c r="L359" s="75" t="s">
        <v>15</v>
      </c>
    </row>
    <row r="360" spans="1:12" s="71" customFormat="1" ht="60">
      <c r="A360" s="80">
        <v>26</v>
      </c>
      <c r="B360" s="226" t="s">
        <v>753</v>
      </c>
      <c r="C360" s="75" t="s">
        <v>583</v>
      </c>
      <c r="D360" s="75" t="s">
        <v>754</v>
      </c>
      <c r="E360" s="62" t="s">
        <v>10</v>
      </c>
      <c r="F360" s="227">
        <v>1</v>
      </c>
      <c r="G360" s="227"/>
      <c r="H360" s="66">
        <v>471225</v>
      </c>
      <c r="I360" s="67">
        <f t="shared" si="73"/>
        <v>527772</v>
      </c>
      <c r="J360" s="75" t="s">
        <v>663</v>
      </c>
      <c r="L360" s="75" t="s">
        <v>15</v>
      </c>
    </row>
    <row r="361" spans="1:12" s="71" customFormat="1" ht="60">
      <c r="A361" s="80">
        <v>27</v>
      </c>
      <c r="B361" s="226" t="s">
        <v>755</v>
      </c>
      <c r="C361" s="75" t="s">
        <v>583</v>
      </c>
      <c r="D361" s="75" t="s">
        <v>756</v>
      </c>
      <c r="E361" s="62" t="s">
        <v>10</v>
      </c>
      <c r="F361" s="75">
        <v>1</v>
      </c>
      <c r="G361" s="225"/>
      <c r="H361" s="66">
        <v>658773</v>
      </c>
      <c r="I361" s="67">
        <f t="shared" si="73"/>
        <v>737825.76000000013</v>
      </c>
      <c r="J361" s="75" t="s">
        <v>663</v>
      </c>
      <c r="L361" s="75" t="s">
        <v>15</v>
      </c>
    </row>
    <row r="362" spans="1:12" s="71" customFormat="1" ht="45">
      <c r="A362" s="80">
        <v>28</v>
      </c>
      <c r="B362" s="226" t="s">
        <v>757</v>
      </c>
      <c r="C362" s="75" t="s">
        <v>583</v>
      </c>
      <c r="D362" s="75" t="s">
        <v>758</v>
      </c>
      <c r="E362" s="62" t="s">
        <v>10</v>
      </c>
      <c r="F362" s="227">
        <v>1</v>
      </c>
      <c r="G362" s="225"/>
      <c r="H362" s="66">
        <v>179838</v>
      </c>
      <c r="I362" s="67">
        <f t="shared" si="73"/>
        <v>201418.56000000003</v>
      </c>
      <c r="J362" s="75" t="s">
        <v>663</v>
      </c>
      <c r="L362" s="75" t="s">
        <v>15</v>
      </c>
    </row>
    <row r="363" spans="1:12" s="71" customFormat="1" ht="60">
      <c r="A363" s="80">
        <v>29</v>
      </c>
      <c r="B363" s="226" t="s">
        <v>759</v>
      </c>
      <c r="C363" s="75" t="s">
        <v>583</v>
      </c>
      <c r="D363" s="75" t="s">
        <v>760</v>
      </c>
      <c r="E363" s="62" t="s">
        <v>10</v>
      </c>
      <c r="F363" s="75">
        <v>1</v>
      </c>
      <c r="G363" s="225"/>
      <c r="H363" s="66">
        <v>159856</v>
      </c>
      <c r="I363" s="67">
        <f t="shared" si="73"/>
        <v>179038.72000000003</v>
      </c>
      <c r="J363" s="75" t="s">
        <v>663</v>
      </c>
      <c r="L363" s="75" t="s">
        <v>15</v>
      </c>
    </row>
    <row r="364" spans="1:12" s="71" customFormat="1" ht="45">
      <c r="A364" s="80">
        <v>30</v>
      </c>
      <c r="B364" s="226" t="s">
        <v>761</v>
      </c>
      <c r="C364" s="75" t="s">
        <v>583</v>
      </c>
      <c r="D364" s="75" t="s">
        <v>762</v>
      </c>
      <c r="E364" s="62" t="s">
        <v>10</v>
      </c>
      <c r="F364" s="75">
        <v>1</v>
      </c>
      <c r="G364" s="225"/>
      <c r="H364" s="66">
        <v>75208</v>
      </c>
      <c r="I364" s="67">
        <f t="shared" si="73"/>
        <v>84232.960000000006</v>
      </c>
      <c r="J364" s="75" t="s">
        <v>663</v>
      </c>
      <c r="L364" s="75" t="s">
        <v>15</v>
      </c>
    </row>
    <row r="365" spans="1:12" ht="33.75" customHeight="1">
      <c r="A365" s="208"/>
      <c r="B365" s="242" t="s">
        <v>29</v>
      </c>
      <c r="C365" s="242"/>
      <c r="D365" s="242"/>
      <c r="E365" s="255"/>
      <c r="F365" s="242"/>
      <c r="G365" s="242"/>
      <c r="H365" s="202">
        <f>SUM(H335:H364)</f>
        <v>162034682.01999998</v>
      </c>
      <c r="I365" s="202">
        <f>SUM(I335:I364)</f>
        <v>181478843.86239997</v>
      </c>
      <c r="J365" s="204"/>
      <c r="K365" s="204"/>
      <c r="L365" s="204"/>
    </row>
    <row r="366" spans="1:12" ht="36.75" customHeight="1">
      <c r="A366" s="208"/>
      <c r="B366" s="242" t="s">
        <v>31</v>
      </c>
      <c r="C366" s="242"/>
      <c r="D366" s="242"/>
      <c r="E366" s="242"/>
      <c r="F366" s="242"/>
      <c r="G366" s="242"/>
      <c r="H366" s="202">
        <f>H326+H365+H333</f>
        <v>879201292.5257144</v>
      </c>
      <c r="I366" s="202">
        <f>I326+I365+I333</f>
        <v>984705447.62879992</v>
      </c>
      <c r="J366" s="204"/>
      <c r="K366" s="204"/>
      <c r="L366" s="204"/>
    </row>
    <row r="367" spans="1:12" ht="31.5" customHeight="1">
      <c r="A367" s="209"/>
      <c r="B367" s="243" t="s">
        <v>32</v>
      </c>
      <c r="C367" s="244"/>
      <c r="D367" s="244"/>
      <c r="E367" s="244"/>
      <c r="F367" s="244"/>
      <c r="G367" s="245"/>
      <c r="H367" s="210">
        <f>H186+H366</f>
        <v>1569373257.8318572</v>
      </c>
      <c r="I367" s="210">
        <f>I366+I186</f>
        <v>1757788048.7716799</v>
      </c>
      <c r="J367" s="4"/>
      <c r="K367" s="22"/>
      <c r="L367" s="22"/>
    </row>
    <row r="368" spans="1:12" ht="30.75" customHeight="1">
      <c r="A368" s="241" t="s">
        <v>617</v>
      </c>
      <c r="B368" s="241"/>
      <c r="C368" s="241"/>
      <c r="D368" s="241"/>
      <c r="E368" s="241"/>
      <c r="F368" s="241"/>
      <c r="G368" s="241"/>
      <c r="H368" s="241"/>
      <c r="I368" s="241"/>
      <c r="J368" s="241"/>
      <c r="K368" s="241"/>
      <c r="L368" s="241"/>
    </row>
    <row r="369" spans="1:12" s="211" customFormat="1" ht="27.75" customHeight="1">
      <c r="A369" s="104"/>
      <c r="B369" s="11"/>
      <c r="C369" s="104"/>
      <c r="D369" s="10"/>
      <c r="E369" s="104"/>
      <c r="F369" s="104"/>
      <c r="G369" s="7"/>
      <c r="H369" s="7"/>
      <c r="I369" s="7"/>
      <c r="J369" s="11"/>
      <c r="K369" s="11"/>
      <c r="L369" s="11"/>
    </row>
    <row r="370" spans="1:12" s="211" customFormat="1" ht="29.25" customHeight="1">
      <c r="A370" s="104"/>
      <c r="B370" s="11"/>
      <c r="C370" s="104"/>
      <c r="D370" s="10"/>
      <c r="E370" s="104"/>
      <c r="F370" s="104"/>
      <c r="G370" s="7"/>
      <c r="H370" s="7"/>
      <c r="I370" s="7"/>
      <c r="J370" s="11"/>
      <c r="K370" s="11"/>
      <c r="L370" s="11"/>
    </row>
    <row r="371"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31">
    <mergeCell ref="C137:E137"/>
    <mergeCell ref="C138:E138"/>
    <mergeCell ref="C139:E139"/>
    <mergeCell ref="C140:E140"/>
    <mergeCell ref="C141:E141"/>
    <mergeCell ref="J2:L4"/>
    <mergeCell ref="B168:G168"/>
    <mergeCell ref="B166:L166"/>
    <mergeCell ref="B186:G186"/>
    <mergeCell ref="B11:L11"/>
    <mergeCell ref="B169:L169"/>
    <mergeCell ref="D7:I7"/>
    <mergeCell ref="C6:I6"/>
    <mergeCell ref="D8:I8"/>
    <mergeCell ref="B185:G185"/>
    <mergeCell ref="B10:L10"/>
    <mergeCell ref="C51:G51"/>
    <mergeCell ref="C29:G29"/>
    <mergeCell ref="C30:G30"/>
    <mergeCell ref="C44:G44"/>
    <mergeCell ref="C136:E136"/>
    <mergeCell ref="B187:L187"/>
    <mergeCell ref="B188:L188"/>
    <mergeCell ref="A368:L368"/>
    <mergeCell ref="B366:G366"/>
    <mergeCell ref="B367:G367"/>
    <mergeCell ref="B334:L334"/>
    <mergeCell ref="B326:G326"/>
    <mergeCell ref="B327:L327"/>
    <mergeCell ref="B333:G333"/>
    <mergeCell ref="B365:G365"/>
  </mergeCells>
  <pageMargins left="0.51181102362204722" right="0.51181102362204722" top="0.74803149606299213" bottom="0.27559055118110237" header="0.31496062992125984" footer="0.31496062992125984"/>
  <pageSetup paperSize="9" scale="70" fitToHeight="0" orientation="landscape" r:id="rId1"/>
  <rowBreaks count="1" manualBreakCount="1">
    <brk id="186"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39" customWidth="1"/>
    <col min="2" max="2" width="20.85546875" style="39" customWidth="1"/>
  </cols>
  <sheetData>
    <row r="1" spans="1:2" ht="31.5" customHeight="1">
      <c r="A1" s="44">
        <f>1*ПЗ!H367</f>
        <v>1569373257.8318572</v>
      </c>
      <c r="B1" s="45">
        <f>ПЗ!I367/1.12</f>
        <v>1569453614.974714</v>
      </c>
    </row>
    <row r="12" spans="1:2" ht="345">
      <c r="B12" s="39" t="s">
        <v>148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2014-12-18T11:54:11Z</cp:lastPrinted>
  <dcterms:created xsi:type="dcterms:W3CDTF">2012-01-05T05:15:13Z</dcterms:created>
  <dcterms:modified xsi:type="dcterms:W3CDTF">2015-02-03T03:03:19Z</dcterms:modified>
</cp:coreProperties>
</file>