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5925" windowWidth="23895" windowHeight="5850"/>
  </bookViews>
  <sheets>
    <sheet name="ПЗ" sheetId="7" r:id="rId1"/>
    <sheet name="Лист1" sheetId="11" r:id="rId2"/>
  </sheets>
  <definedNames>
    <definedName name="_xlnm.Print_Area" localSheetId="0">ПЗ!$A$1:$L$364</definedName>
  </definedNames>
  <calcPr calcId="125725"/>
</workbook>
</file>

<file path=xl/calcChain.xml><?xml version="1.0" encoding="utf-8"?>
<calcChain xmlns="http://schemas.openxmlformats.org/spreadsheetml/2006/main">
  <c r="H320" i="7"/>
  <c r="H321" l="1"/>
  <c r="H322"/>
  <c r="I321"/>
  <c r="I320"/>
  <c r="I322" s="1"/>
  <c r="H319" l="1"/>
  <c r="I319" s="1"/>
  <c r="H318"/>
  <c r="I318" s="1"/>
  <c r="I361"/>
  <c r="H361"/>
  <c r="I360"/>
  <c r="I359"/>
  <c r="I358"/>
  <c r="I357"/>
  <c r="I356"/>
  <c r="I355"/>
  <c r="H317" l="1"/>
  <c r="I317" s="1"/>
  <c r="H316"/>
  <c r="I316" l="1"/>
  <c r="H164" l="1"/>
  <c r="I164" s="1"/>
  <c r="H163"/>
  <c r="I163" s="1"/>
  <c r="H162"/>
  <c r="I162" s="1"/>
  <c r="H161"/>
  <c r="I161" s="1"/>
  <c r="H160"/>
  <c r="I160" s="1"/>
  <c r="H159"/>
  <c r="I159"/>
  <c r="H158"/>
  <c r="I158"/>
  <c r="H155"/>
  <c r="I155" s="1"/>
  <c r="H156"/>
  <c r="I156" s="1"/>
  <c r="H157"/>
  <c r="I157" s="1"/>
  <c r="H315"/>
  <c r="I315" s="1"/>
  <c r="H312"/>
  <c r="I312" s="1"/>
  <c r="H314"/>
  <c r="I314" s="1"/>
  <c r="H313"/>
  <c r="H154"/>
  <c r="I154" s="1"/>
  <c r="H152"/>
  <c r="I152" s="1"/>
  <c r="H153"/>
  <c r="I153" s="1"/>
  <c r="H151"/>
  <c r="I151" s="1"/>
  <c r="H150"/>
  <c r="I150" s="1"/>
  <c r="H149"/>
  <c r="I149" s="1"/>
  <c r="H148"/>
  <c r="I148" s="1"/>
  <c r="H147"/>
  <c r="I147" s="1"/>
  <c r="I313" l="1"/>
  <c r="H311"/>
  <c r="I311" s="1"/>
  <c r="H185"/>
  <c r="I184"/>
  <c r="H310" l="1"/>
  <c r="I310" s="1"/>
  <c r="H309"/>
  <c r="I309" s="1"/>
  <c r="H308"/>
  <c r="I308" s="1"/>
  <c r="H306"/>
  <c r="I306" s="1"/>
  <c r="H307"/>
  <c r="I307" s="1"/>
  <c r="G142" l="1"/>
  <c r="H146" l="1"/>
  <c r="I146" s="1"/>
  <c r="H305" l="1"/>
  <c r="I305" s="1"/>
  <c r="H304"/>
  <c r="I304" l="1"/>
  <c r="H303"/>
  <c r="I303" s="1"/>
  <c r="H302" l="1"/>
  <c r="I302" s="1"/>
  <c r="H301"/>
  <c r="I301" s="1"/>
  <c r="I354"/>
  <c r="H300" l="1"/>
  <c r="I300" s="1"/>
  <c r="H299"/>
  <c r="I299" s="1"/>
  <c r="H145" l="1"/>
  <c r="I145" s="1"/>
  <c r="H144"/>
  <c r="I144" s="1"/>
  <c r="H298" l="1"/>
  <c r="I298" s="1"/>
  <c r="H297"/>
  <c r="I297" s="1"/>
  <c r="H296"/>
  <c r="I296" s="1"/>
  <c r="H295" l="1"/>
  <c r="I295" s="1"/>
  <c r="H294"/>
  <c r="I294" s="1"/>
  <c r="H143"/>
  <c r="I143" s="1"/>
  <c r="H292"/>
  <c r="I292" s="1"/>
  <c r="I353" l="1"/>
  <c r="I352"/>
  <c r="I351"/>
  <c r="H142" l="1"/>
  <c r="I142" s="1"/>
  <c r="H293" l="1"/>
  <c r="H291"/>
  <c r="I293" l="1"/>
  <c r="I291"/>
  <c r="H135"/>
  <c r="I135" s="1"/>
  <c r="H134" l="1"/>
  <c r="I134" s="1"/>
  <c r="I290" l="1"/>
  <c r="H133" l="1"/>
  <c r="I133" l="1"/>
  <c r="H289"/>
  <c r="I289" s="1"/>
  <c r="H288"/>
  <c r="I288" l="1"/>
  <c r="H132"/>
  <c r="I132" s="1"/>
  <c r="H131" l="1"/>
  <c r="I131" l="1"/>
  <c r="G130"/>
  <c r="H130" s="1"/>
  <c r="I130" s="1"/>
  <c r="H287" l="1"/>
  <c r="I287" s="1"/>
  <c r="G129"/>
  <c r="H129" s="1"/>
  <c r="I129" s="1"/>
  <c r="G128" l="1"/>
  <c r="H128" s="1"/>
  <c r="I128" s="1"/>
  <c r="G127"/>
  <c r="H127" s="1"/>
  <c r="I127" s="1"/>
  <c r="G126"/>
  <c r="H126" s="1"/>
  <c r="I126" s="1"/>
  <c r="G125"/>
  <c r="H125" s="1"/>
  <c r="I125" s="1"/>
  <c r="G124"/>
  <c r="H124" s="1"/>
  <c r="I124" s="1"/>
  <c r="I286" l="1"/>
  <c r="I285"/>
  <c r="I284"/>
  <c r="H121" l="1"/>
  <c r="I121" s="1"/>
  <c r="H122"/>
  <c r="I122" s="1"/>
  <c r="H123"/>
  <c r="I123" s="1"/>
  <c r="H120"/>
  <c r="I120" s="1"/>
  <c r="G119"/>
  <c r="H119" s="1"/>
  <c r="I119" s="1"/>
  <c r="G118"/>
  <c r="H118" s="1"/>
  <c r="I118" s="1"/>
  <c r="G117"/>
  <c r="H117" s="1"/>
  <c r="I117" s="1"/>
  <c r="G116"/>
  <c r="H116" s="1"/>
  <c r="I116" s="1"/>
  <c r="G115"/>
  <c r="H115" s="1"/>
  <c r="I115" s="1"/>
  <c r="G114" l="1"/>
  <c r="H114" s="1"/>
  <c r="I114" s="1"/>
  <c r="G113" l="1"/>
  <c r="H113" s="1"/>
  <c r="I113" s="1"/>
  <c r="G112" l="1"/>
  <c r="H112" s="1"/>
  <c r="I112" s="1"/>
  <c r="G111" l="1"/>
  <c r="H111" s="1"/>
  <c r="I111" s="1"/>
  <c r="H283" l="1"/>
  <c r="I283" s="1"/>
  <c r="I282" l="1"/>
  <c r="I281"/>
  <c r="I280"/>
  <c r="I279"/>
  <c r="H110"/>
  <c r="I110" s="1"/>
  <c r="I350" l="1"/>
  <c r="H278" l="1"/>
  <c r="I278" s="1"/>
  <c r="H277"/>
  <c r="I277" s="1"/>
  <c r="H276"/>
  <c r="I276" s="1"/>
  <c r="I275"/>
  <c r="H109"/>
  <c r="I109" s="1"/>
  <c r="H108"/>
  <c r="I108" s="1"/>
  <c r="H107" l="1"/>
  <c r="I107" s="1"/>
  <c r="I274"/>
  <c r="I273" l="1"/>
  <c r="I272"/>
  <c r="I271"/>
  <c r="H106" l="1"/>
  <c r="I106" s="1"/>
  <c r="H270"/>
  <c r="I270" s="1"/>
  <c r="H269"/>
  <c r="I269" s="1"/>
  <c r="H268"/>
  <c r="I268" s="1"/>
  <c r="H264"/>
  <c r="I264" s="1"/>
  <c r="H267"/>
  <c r="I267" s="1"/>
  <c r="H265"/>
  <c r="I265" s="1"/>
  <c r="H266"/>
  <c r="I266" s="1"/>
  <c r="H105" l="1"/>
  <c r="I105" l="1"/>
  <c r="H263"/>
  <c r="I262"/>
  <c r="H261"/>
  <c r="I261" s="1"/>
  <c r="H260"/>
  <c r="I260" s="1"/>
  <c r="H259"/>
  <c r="I259" s="1"/>
  <c r="H258"/>
  <c r="I258" s="1"/>
  <c r="H257"/>
  <c r="I257" s="1"/>
  <c r="I263" l="1"/>
  <c r="H102"/>
  <c r="I102" s="1"/>
  <c r="H103"/>
  <c r="I103" s="1"/>
  <c r="H104"/>
  <c r="I104" s="1"/>
  <c r="H101"/>
  <c r="I101" s="1"/>
  <c r="H256" l="1"/>
  <c r="I256" s="1"/>
  <c r="H94" l="1"/>
  <c r="I94" s="1"/>
  <c r="H95"/>
  <c r="I95" s="1"/>
  <c r="H96"/>
  <c r="I96" s="1"/>
  <c r="H97"/>
  <c r="I97" s="1"/>
  <c r="H98"/>
  <c r="I98" s="1"/>
  <c r="H93"/>
  <c r="I93" s="1"/>
  <c r="I100"/>
  <c r="I99"/>
  <c r="I255"/>
  <c r="I254"/>
  <c r="I253"/>
  <c r="I252"/>
  <c r="I251" l="1"/>
  <c r="I250"/>
  <c r="I249"/>
  <c r="I248"/>
  <c r="I247" l="1"/>
  <c r="I246"/>
  <c r="H245"/>
  <c r="I245" s="1"/>
  <c r="H329"/>
  <c r="I328"/>
  <c r="H92" l="1"/>
  <c r="I92" s="1"/>
  <c r="H91" l="1"/>
  <c r="I91" s="1"/>
  <c r="H90"/>
  <c r="I90" s="1"/>
  <c r="H89"/>
  <c r="I89" s="1"/>
  <c r="H81" l="1"/>
  <c r="I81" s="1"/>
  <c r="H82"/>
  <c r="I82" s="1"/>
  <c r="H83"/>
  <c r="I83" s="1"/>
  <c r="H84"/>
  <c r="I84" s="1"/>
  <c r="H85"/>
  <c r="I85" s="1"/>
  <c r="H86"/>
  <c r="I86" s="1"/>
  <c r="H87"/>
  <c r="I87" s="1"/>
  <c r="H88"/>
  <c r="I88" s="1"/>
  <c r="I244" l="1"/>
  <c r="I243"/>
  <c r="H80" l="1"/>
  <c r="I80" s="1"/>
  <c r="H76" l="1"/>
  <c r="I76" s="1"/>
  <c r="H77"/>
  <c r="I77" s="1"/>
  <c r="H78"/>
  <c r="I78" s="1"/>
  <c r="H79"/>
  <c r="I79" s="1"/>
  <c r="H75" l="1"/>
  <c r="I75" s="1"/>
  <c r="I242" l="1"/>
  <c r="I183" l="1"/>
  <c r="H74"/>
  <c r="I74" s="1"/>
  <c r="I241"/>
  <c r="I240"/>
  <c r="I239"/>
  <c r="I349" l="1"/>
  <c r="G73"/>
  <c r="H73" s="1"/>
  <c r="I73" s="1"/>
  <c r="G72"/>
  <c r="H72" s="1"/>
  <c r="I72" s="1"/>
  <c r="G71"/>
  <c r="H71" s="1"/>
  <c r="I71" s="1"/>
  <c r="G70"/>
  <c r="H70" s="1"/>
  <c r="I70" s="1"/>
  <c r="G69" l="1"/>
  <c r="H69" s="1"/>
  <c r="I69" s="1"/>
  <c r="G68"/>
  <c r="H68" s="1"/>
  <c r="I68" s="1"/>
  <c r="G67"/>
  <c r="H67" s="1"/>
  <c r="I67" s="1"/>
  <c r="G66"/>
  <c r="H66" s="1"/>
  <c r="I66" s="1"/>
  <c r="G65"/>
  <c r="H65" s="1"/>
  <c r="I65" s="1"/>
  <c r="I182" l="1"/>
  <c r="I181"/>
  <c r="I180"/>
  <c r="I238"/>
  <c r="H237"/>
  <c r="I237" s="1"/>
  <c r="I236"/>
  <c r="I179" l="1"/>
  <c r="H64" l="1"/>
  <c r="I64" s="1"/>
  <c r="G63"/>
  <c r="H63" s="1"/>
  <c r="I63" s="1"/>
  <c r="G62"/>
  <c r="H62" s="1"/>
  <c r="I62" s="1"/>
  <c r="H61"/>
  <c r="I61" s="1"/>
  <c r="H60"/>
  <c r="I60" s="1"/>
  <c r="H59"/>
  <c r="I59" s="1"/>
  <c r="H58"/>
  <c r="I58" s="1"/>
  <c r="H57"/>
  <c r="I57" s="1"/>
  <c r="H56"/>
  <c r="I56" s="1"/>
  <c r="H55"/>
  <c r="I55" s="1"/>
  <c r="H54"/>
  <c r="I54" l="1"/>
  <c r="I235"/>
  <c r="I234"/>
  <c r="I233"/>
  <c r="I232" l="1"/>
  <c r="I231"/>
  <c r="I229"/>
  <c r="I228"/>
  <c r="H53" l="1"/>
  <c r="I53" s="1"/>
  <c r="G53"/>
  <c r="H52"/>
  <c r="I52" s="1"/>
  <c r="G52"/>
  <c r="I227" l="1"/>
  <c r="I226"/>
  <c r="I225"/>
  <c r="I327"/>
  <c r="I326"/>
  <c r="I177" l="1"/>
  <c r="I178"/>
  <c r="I224" l="1"/>
  <c r="I348" l="1"/>
  <c r="I325"/>
  <c r="I223"/>
  <c r="H50"/>
  <c r="I50" s="1"/>
  <c r="H49"/>
  <c r="I49" s="1"/>
  <c r="I347" l="1"/>
  <c r="I222" l="1"/>
  <c r="H48" l="1"/>
  <c r="H47"/>
  <c r="H46"/>
  <c r="I46" s="1"/>
  <c r="H45"/>
  <c r="I221"/>
  <c r="I220"/>
  <c r="I219"/>
  <c r="I218"/>
  <c r="I216"/>
  <c r="I217"/>
  <c r="I45" l="1"/>
  <c r="I48"/>
  <c r="I47"/>
  <c r="I215"/>
  <c r="H42"/>
  <c r="H43"/>
  <c r="I43" s="1"/>
  <c r="H41"/>
  <c r="I41" s="1"/>
  <c r="I42" l="1"/>
  <c r="I39"/>
  <c r="I40"/>
  <c r="I167"/>
  <c r="I168" s="1"/>
  <c r="H168"/>
  <c r="I170"/>
  <c r="I171"/>
  <c r="I172"/>
  <c r="I346" l="1"/>
  <c r="I344"/>
  <c r="I345"/>
  <c r="I38"/>
  <c r="H214"/>
  <c r="I214" s="1"/>
  <c r="G12"/>
  <c r="H12" s="1"/>
  <c r="G13"/>
  <c r="H13" s="1"/>
  <c r="I13" s="1"/>
  <c r="H14"/>
  <c r="I14" s="1"/>
  <c r="H15"/>
  <c r="I15" s="1"/>
  <c r="H16"/>
  <c r="H17"/>
  <c r="I17" s="1"/>
  <c r="H18"/>
  <c r="I18" s="1"/>
  <c r="H19"/>
  <c r="I19" s="1"/>
  <c r="H20"/>
  <c r="I20" s="1"/>
  <c r="H21"/>
  <c r="I21" s="1"/>
  <c r="H22"/>
  <c r="I22" s="1"/>
  <c r="H23"/>
  <c r="I23" s="1"/>
  <c r="I24"/>
  <c r="I25"/>
  <c r="I26"/>
  <c r="I27"/>
  <c r="I28"/>
  <c r="G31"/>
  <c r="H31" s="1"/>
  <c r="I31" s="1"/>
  <c r="G32"/>
  <c r="H32" s="1"/>
  <c r="I32" s="1"/>
  <c r="G33"/>
  <c r="H33" s="1"/>
  <c r="I33" s="1"/>
  <c r="H34"/>
  <c r="G35"/>
  <c r="H35" s="1"/>
  <c r="I35" s="1"/>
  <c r="H36"/>
  <c r="I36" s="1"/>
  <c r="H37"/>
  <c r="I37" s="1"/>
  <c r="H189"/>
  <c r="H190"/>
  <c r="I190" s="1"/>
  <c r="G192"/>
  <c r="H192" s="1"/>
  <c r="I192" s="1"/>
  <c r="G193"/>
  <c r="H193" s="1"/>
  <c r="I193" s="1"/>
  <c r="G194"/>
  <c r="H194" s="1"/>
  <c r="I194" s="1"/>
  <c r="G195"/>
  <c r="H195" s="1"/>
  <c r="I195" s="1"/>
  <c r="G196"/>
  <c r="H196" s="1"/>
  <c r="I196" s="1"/>
  <c r="H197"/>
  <c r="I197" s="1"/>
  <c r="H198"/>
  <c r="I198" s="1"/>
  <c r="H199"/>
  <c r="H200"/>
  <c r="I200" s="1"/>
  <c r="H201"/>
  <c r="I201" s="1"/>
  <c r="H202"/>
  <c r="I202" s="1"/>
  <c r="H203"/>
  <c r="I203" s="1"/>
  <c r="H204"/>
  <c r="H205"/>
  <c r="I205" s="1"/>
  <c r="H206"/>
  <c r="I206" s="1"/>
  <c r="H207"/>
  <c r="I207" s="1"/>
  <c r="H208"/>
  <c r="I208" s="1"/>
  <c r="H209"/>
  <c r="I209" s="1"/>
  <c r="H210"/>
  <c r="I210" s="1"/>
  <c r="H211"/>
  <c r="I211" s="1"/>
  <c r="I212"/>
  <c r="I213"/>
  <c r="H191"/>
  <c r="G191" s="1"/>
  <c r="I343"/>
  <c r="I331"/>
  <c r="I332"/>
  <c r="I333"/>
  <c r="I334"/>
  <c r="I336"/>
  <c r="I337"/>
  <c r="I338"/>
  <c r="I339"/>
  <c r="I340"/>
  <c r="I341"/>
  <c r="I342"/>
  <c r="I324"/>
  <c r="I329" s="1"/>
  <c r="I175"/>
  <c r="I176"/>
  <c r="H165" l="1"/>
  <c r="I185"/>
  <c r="I16"/>
  <c r="I199"/>
  <c r="I204"/>
  <c r="I189"/>
  <c r="I12"/>
  <c r="I34"/>
  <c r="I165" l="1"/>
  <c r="I362"/>
  <c r="H362"/>
  <c r="I186" l="1"/>
  <c r="I363" s="1"/>
  <c r="B1" i="11" s="1"/>
  <c r="H186" i="7"/>
  <c r="H363" s="1"/>
  <c r="A1" i="11" s="1"/>
</calcChain>
</file>

<file path=xl/sharedStrings.xml><?xml version="1.0" encoding="utf-8"?>
<sst xmlns="http://schemas.openxmlformats.org/spreadsheetml/2006/main" count="2288" uniqueCount="780">
  <si>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</si>
  <si>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</si>
  <si>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</si>
  <si>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</si>
  <si>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</si>
  <si>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</si>
  <si>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</si>
  <si>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</si>
  <si>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</si>
  <si>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</si>
  <si>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</si>
  <si>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</si>
  <si>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</si>
  <si>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</si>
  <si>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</si>
  <si>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</si>
  <si>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</si>
  <si>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</si>
  <si>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</si>
  <si>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</si>
  <si>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</si>
  <si>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</si>
  <si>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</si>
  <si>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</si>
  <si>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</si>
  <si>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</si>
  <si>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</si>
  <si>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</si>
  <si>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</si>
  <si>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</si>
  <si>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</si>
  <si>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</si>
  <si>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</si>
  <si>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</si>
  <si>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</si>
  <si>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</si>
  <si>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</si>
  <si>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</si>
  <si>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</si>
  <si>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</si>
  <si>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</si>
  <si>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</si>
  <si>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</si>
  <si>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</si>
  <si>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</si>
  <si>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</si>
  <si>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</si>
  <si>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</si>
  <si>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</si>
  <si>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</si>
  <si>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</si>
  <si>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</si>
  <si>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</si>
  <si>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</si>
  <si>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</si>
  <si>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</si>
  <si>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</si>
  <si>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</si>
  <si>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</si>
  <si>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</si>
  <si>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</si>
  <si>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</si>
  <si>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</si>
  <si>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</si>
  <si>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</si>
  <si>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</si>
  <si>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</si>
  <si>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</si>
  <si>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</si>
  <si>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</si>
  <si>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</si>
  <si>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</si>
  <si>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</si>
  <si>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</si>
  <si>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</si>
  <si>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</si>
  <si>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</si>
  <si>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</si>
  <si>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</si>
  <si>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</si>
  <si>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</si>
  <si>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</si>
  <si>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</si>
  <si>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</si>
  <si>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</si>
  <si>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</si>
  <si>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</si>
  <si>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</si>
  <si>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</si>
  <si>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</si>
  <si>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</si>
  <si>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</si>
  <si>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</si>
  <si>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</si>
  <si>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</si>
  <si>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</si>
  <si>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</si>
  <si>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</si>
  <si>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</si>
  <si>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</si>
  <si>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</si>
  <si>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</si>
  <si>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</si>
  <si>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</si>
  <si>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</si>
  <si>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</si>
  <si>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</si>
  <si>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</si>
  <si>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</si>
  <si>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</si>
  <si>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</si>
  <si>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</si>
  <si>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</si>
  <si>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</si>
  <si>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</si>
  <si>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</si>
  <si>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</si>
  <si>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</si>
  <si>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</si>
  <si>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</si>
  <si>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</si>
  <si>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</si>
  <si>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</si>
  <si>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</si>
  <si>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</si>
  <si>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</si>
  <si>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</si>
  <si>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</si>
  <si>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</si>
  <si>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</si>
  <si>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</si>
  <si>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</si>
  <si>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</si>
  <si>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</si>
  <si>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</si>
  <si>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</si>
  <si>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</si>
  <si>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</si>
  <si>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</si>
  <si>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</si>
  <si>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</si>
  <si>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</si>
  <si>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</si>
  <si>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</si>
  <si>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</si>
  <si>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</si>
  <si>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</si>
  <si>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</si>
  <si>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</si>
  <si>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</si>
  <si>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</si>
  <si>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</si>
  <si>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</si>
  <si>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</si>
  <si>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</si>
  <si>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</si>
  <si>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</si>
  <si>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</si>
  <si>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</si>
  <si>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</si>
  <si>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</si>
  <si>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</si>
  <si>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</si>
  <si>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</si>
  <si>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</si>
  <si>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</si>
  <si>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</si>
  <si>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</si>
  <si>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</si>
  <si>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</si>
  <si>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</si>
  <si>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</si>
  <si>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</si>
  <si>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</si>
  <si>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</si>
  <si>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</si>
  <si>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</si>
  <si>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</si>
  <si>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</si>
  <si>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</si>
  <si>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</si>
  <si>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</si>
  <si>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</si>
  <si>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</si>
  <si>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</si>
  <si>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</si>
  <si>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</si>
  <si>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</si>
  <si>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</si>
  <si>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</si>
  <si>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</si>
  <si>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</si>
  <si>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</si>
  <si>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</si>
  <si>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</si>
  <si>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</si>
  <si>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</si>
  <si>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</si>
  <si>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</si>
  <si>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</si>
  <si>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</si>
  <si>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</si>
  <si>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</si>
  <si>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</si>
  <si>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</si>
  <si>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</si>
  <si>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</si>
  <si>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</si>
  <si>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</si>
  <si>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</si>
  <si>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</si>
  <si>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</si>
  <si>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</si>
  <si>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</si>
  <si>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</si>
  <si>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</si>
  <si>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</si>
  <si>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</si>
  <si>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</si>
  <si>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</si>
  <si>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</si>
  <si>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</si>
  <si>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</si>
  <si>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</si>
  <si>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</si>
  <si>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</si>
  <si>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</si>
  <si>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</si>
  <si>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</si>
  <si>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</si>
  <si>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</si>
  <si>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</si>
  <si>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</si>
  <si>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</si>
  <si>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</si>
  <si>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</si>
  <si>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</si>
  <si>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</si>
  <si>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</si>
  <si>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</si>
  <si>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</si>
  <si>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</si>
  <si>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</si>
  <si>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</si>
  <si>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</si>
  <si>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</si>
  <si>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</si>
  <si>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</si>
  <si>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</si>
  <si>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</si>
  <si>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</si>
  <si>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</si>
  <si>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</si>
  <si>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</si>
  <si>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</si>
  <si>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</si>
  <si>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</si>
  <si>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</si>
  <si>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</si>
  <si>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</si>
  <si>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</si>
  <si>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</si>
  <si>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</si>
  <si>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</si>
  <si>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</si>
  <si>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</si>
  <si>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</si>
  <si>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</si>
  <si>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</si>
  <si>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</si>
  <si>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</si>
  <si>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</si>
  <si>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</si>
  <si>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</si>
  <si>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</si>
  <si>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</si>
  <si>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</si>
  <si>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</si>
  <si>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</si>
  <si>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</si>
  <si>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</si>
  <si>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</si>
  <si>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</si>
  <si>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</si>
  <si>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</si>
  <si>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</si>
  <si>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</si>
  <si>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</si>
  <si>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</si>
  <si>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</si>
  <si>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</si>
  <si>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</si>
  <si>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</si>
  <si>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</si>
  <si>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</si>
  <si>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</si>
  <si>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</si>
  <si>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</si>
  <si>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</si>
  <si>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</si>
  <si>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</si>
  <si>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</si>
  <si>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</si>
  <si>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</si>
  <si>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</si>
  <si>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</si>
  <si>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</si>
  <si>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</si>
  <si>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</si>
  <si>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</si>
  <si>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</si>
  <si>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</si>
  <si>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</si>
  <si>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</si>
  <si>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</si>
  <si>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</si>
  <si>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</si>
  <si>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</si>
  <si>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</si>
  <si>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</si>
  <si>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</si>
  <si>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</si>
  <si>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</si>
  <si>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</si>
  <si>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</si>
  <si>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</si>
  <si>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</si>
  <si>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</si>
  <si>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</si>
  <si>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</si>
  <si>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</si>
  <si>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</si>
  <si>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</si>
  <si>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</si>
  <si>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</si>
  <si>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</si>
  <si>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</si>
  <si>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</si>
  <si>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</si>
  <si>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</si>
  <si>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</si>
  <si>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</si>
  <si>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</si>
  <si>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</si>
  <si>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</si>
  <si>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</si>
  <si>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</si>
  <si>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</si>
  <si>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</si>
  <si>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</si>
  <si>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</si>
  <si>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</si>
  <si>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</si>
  <si>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</si>
  <si>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</si>
  <si>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</si>
  <si>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</si>
  <si>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</si>
  <si>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</si>
  <si>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</si>
  <si>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</si>
  <si>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</si>
  <si>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</si>
  <si>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</si>
  <si>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</si>
  <si>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</si>
  <si>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</si>
  <si>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</si>
  <si>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</si>
  <si>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</si>
  <si>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</si>
  <si>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</si>
  <si>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</si>
  <si>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</si>
  <si>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</si>
  <si>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</si>
  <si>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</si>
  <si>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</si>
  <si>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</si>
  <si>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</si>
  <si>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</si>
  <si>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</si>
  <si>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</si>
  <si>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</si>
  <si>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</si>
  <si>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</si>
  <si>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</si>
  <si>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</si>
  <si>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</si>
  <si>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</si>
  <si>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</si>
  <si>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</si>
  <si>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</si>
  <si>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</si>
  <si>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</si>
  <si>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</si>
  <si>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</si>
  <si>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</si>
  <si>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</si>
  <si>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</si>
  <si>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</si>
  <si>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</si>
  <si>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</si>
  <si>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</si>
  <si>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</si>
  <si>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</si>
  <si>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</si>
  <si>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</si>
  <si>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</si>
  <si>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</si>
  <si>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</si>
  <si>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</si>
  <si>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</si>
  <si>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</si>
  <si>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</si>
  <si>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</si>
  <si>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</si>
  <si>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</si>
  <si>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</si>
  <si>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</si>
  <si>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</si>
  <si>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</si>
  <si>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</si>
  <si>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</si>
  <si>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</si>
  <si>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</si>
  <si>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</si>
  <si>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</si>
  <si>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</si>
  <si>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</si>
  <si>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</si>
  <si>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</si>
  <si>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</si>
  <si>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</si>
  <si>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</si>
  <si>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</si>
  <si>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</si>
  <si>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</si>
  <si>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</si>
  <si>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</si>
  <si>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</si>
  <si>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</si>
  <si>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</si>
  <si>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</si>
  <si>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</si>
  <si>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</si>
  <si>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</si>
  <si>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</si>
  <si>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</si>
  <si>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</si>
  <si>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</si>
  <si>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</si>
  <si>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</si>
  <si>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</si>
  <si>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</si>
  <si>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</si>
  <si>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</si>
  <si>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</si>
  <si>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</si>
  <si>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</si>
  <si>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</si>
  <si>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Ротационный испаритель с нагревательной баней</t>
  </si>
  <si>
    <t xml:space="preserve">Вакуумный насос </t>
  </si>
  <si>
    <t>100 календарных дней со дня вступления в силу договора</t>
  </si>
  <si>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</si>
  <si>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</si>
  <si>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</si>
  <si>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</si>
  <si>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</si>
  <si>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</si>
  <si>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</si>
  <si>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</si>
  <si>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</si>
  <si>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</si>
  <si>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</si>
  <si>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</si>
  <si>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</si>
  <si>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</si>
  <si>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</si>
  <si>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</si>
  <si>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</si>
  <si>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</si>
  <si>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</si>
  <si>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</si>
  <si>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</si>
  <si>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</si>
  <si>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</si>
  <si>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</si>
  <si>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</si>
  <si>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</si>
  <si>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</si>
  <si>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</si>
  <si>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</si>
  <si>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</si>
  <si>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</si>
  <si>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</si>
  <si>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</si>
  <si>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</si>
  <si>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</si>
  <si>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</si>
  <si>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</si>
  <si>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</si>
  <si>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проектов офиса коммерциализации: комплект 3</t>
  </si>
  <si>
    <t>Лабораторные расходные материалы для обеспечения
деятельности лаборатории клеточной технологии: комплект 11</t>
  </si>
  <si>
    <t>до 10 ноября 2014 года</t>
  </si>
  <si>
    <t>Лабораторные расходные материалы для обеспечения
деятельности лаборатории клеточной технологии: комплект 12</t>
  </si>
  <si>
    <t>до 31 октября 2014 года</t>
  </si>
  <si>
    <t>до 31 октября со дня вступления в силу Договора</t>
  </si>
  <si>
    <t>Лабораторные  расходные материалы для обеспечения деятельности лаборатории физики и материаловедения: комплект 5</t>
  </si>
  <si>
    <t>Лабораторные  расходные материалы для релизации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Подробная характеристика согласно технической спецификации</t>
  </si>
  <si>
    <t>Механическая ступка</t>
  </si>
  <si>
    <t>Принцип измельчения: давление, трение.
Исходный размер частиц: &lt; 8 мм.
Конечная тонкость: &lt; 10 мкм.
Размер загрузки / полезный объем: 10 - 190 мл.
Объем размольной камеры: 700 мл.
Скорость при 50 Гц (60 Гц): 100 об/мин.
Материал размольной гарнитуры: нержавеющая сталь, агат.
Установка времени измельчения: цифровая, 1 - 99 мин / непрерывно.
Привод : 1-фазный двигатель со вспомогательным конденсатором.
Тип электросети: 1-фазное
Потребляемая мощность: 250 Вт (230 В, 50 Гц).
Ш х В х Г в закрытом виде: не более 400 x 480 x 370 мм (в открытом виде не более 400 x 550 x 510 мм).
Вес нетто: не более 24,2 кг.
Полное описание согласно Технической спецификации.</t>
  </si>
  <si>
    <t xml:space="preserve">со дня вступления в силу Договора  до 31 октября </t>
  </si>
  <si>
    <t xml:space="preserve">Датчик давления в области 100÷10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</si>
  <si>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1000÷10 (-1) Торр, точность измерения не хуже 0,2%, пределы измерения в  диапазоне  10 (-1) Торр – 1000 Торр, подключаемый фланец KF 16  </t>
  </si>
  <si>
    <t>Многофункциональное устройство сбора данных</t>
  </si>
  <si>
    <t xml:space="preserve">Мельница вибрационная </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</si>
  <si>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Полное описание согласно Технической спецификации.</t>
  </si>
  <si>
    <t>Лабораторные расходные материалы для обеспечения
деятельности лаборатории клеточной технологии: комплект 8</t>
  </si>
  <si>
    <t>Лабораторные расходные материалы для обеспечения
деятельности лаборатории клеточной технологии: комплект 9</t>
  </si>
  <si>
    <t>Лабораторные расходные материалы для обеспечения
деятельности лаборатории клеточной технологии: комплект 14</t>
  </si>
  <si>
    <t>Лабораторные расходные материалы для обеспечения
деятельности лаборатории клеточной технологии: комплект 10</t>
  </si>
  <si>
    <t xml:space="preserve">Многофункциональное устройство сбора данных. Не менее четырех 16-битных аналоговых выхода (2.8 MC/с);  не менее 48 цифровых входов/выходов; не менее двух 32-битных и 80 МГц таймер/счетчик; не менее 7 программируемых входных диапазонов (± 100 мВ до ± 10В) на канал; Аналоговый и цифровой запуск. Каждому устройству прилагаются 2 коннекторных блока и 2 кабеля. 
Коннекторный блок. Экранированный соединительный блок ввода / вывода для 68-контактных систем сбора данных; Винтовые клеммы для простоты соединения ввода /вывода; Магнитная съемная крышка, совместимость с DIN-рейкой, и сбрасываемый предохранитель. 
Кабель. Длина не менее двух метров; Кабель включает в себя отдельные цифровые и аналоговые разделы. </t>
  </si>
  <si>
    <t xml:space="preserve"> 30 календарных дней со дня вступления в силу договора</t>
  </si>
  <si>
    <t>Изготовление имиджевой продукции: имиджевых информационно-презентационных материалов (брошюра - общий тираж 700, включая 400 брошюр на русском языке, 200 брошюр на английском языке, 100 брошюр на казахском языке; визитные карточки,общий тираж 350 шт.) Научного Парка Университета Astana Business Campus. Подробная характеристика согласно технической спецификации.</t>
  </si>
  <si>
    <t>Лабораторные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</si>
  <si>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</si>
  <si>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Лабораторные расходные материалы для реализации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</si>
  <si>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200 календарных дней со дня вступления в силу договора</t>
  </si>
  <si>
    <t>Мобильный  робот-манипулятор</t>
  </si>
  <si>
    <t xml:space="preserve">Комплект включает в себя: 
1) Мобильная платформа на 4 колесах для движения в любом направлении имеет следующие характеристики: длина: - не менее 580 мм, ширина: не менее 380 мм, высота: не менее 140 мм, клиренс: не менее 15 мм, вес: не менее 20 кг, полезная нагрузка: не менее 20 кг, максимальная скорость: не менее 0.8 м/с, электропитание: 24В постоянного тока, батарея: свинцово-кислотный перезаряжаемый аккумулятор на 24 В/5А, 
2) Рука манипулятора имеющая 5 осей поворота. высота: не менее 655 мм, вес: не менее 6.3 кг, полезная нагрузка: не менее 0.5 кг, рабочая зона: не менее 0.513 м3, диапазон объема движений: не менее 340⁰ для всех соединений, скорость: Соединение макс. 90 ⁰/сек, материалы: Литой Магний, электропитание: 24 В постоянного тока, 80 Вт. </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</si>
  <si>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</si>
  <si>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проекта "Создание лаборатории по предоставлению услуг пептидного синтеза".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</si>
  <si>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6</t>
  </si>
  <si>
    <t>до 15 ноября 2014 года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</si>
  <si>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8</t>
  </si>
  <si>
    <t>Лабораторные  расходные материалы для обеспечения деятельности учебных лабораторий Школы наук и технологий: комплект 26</t>
  </si>
  <si>
    <t>Датчик освещенности высокочувствительный</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</si>
  <si>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</si>
  <si>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</si>
  <si>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</si>
  <si>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12 бит; буферная память не менее 7 событий на канал; поддержка работы с USB2-интерфейсом; производительность системы по среднеквадратичному значению уровня шума не более чем 0.7 мВ; форм-фактор: настольный модуль; напряжение питания 12В; размеры не более (ШхВхД) 154 х 50 х 164 мм; вес не более 680 гр.</t>
  </si>
  <si>
    <t>Термогигрометр</t>
  </si>
  <si>
    <t>Источник бесперебойного питания</t>
  </si>
  <si>
    <t xml:space="preserve">запрос ценовых предложений </t>
  </si>
  <si>
    <t xml:space="preserve">Габариты  источника бесперебойного питания (Д х Г х В, мм) не менее 263 х 736 х 432.  Максимальная выходная мощность :  не менее  6400 Ватт / 8000 ВА;  Номинальное выходное напряжение:  230 В; Искажения формы выходного напряжения: менее 3%; Выходная частота (синхронизированная с электросетью): 50/60 Гц +/- 3 Гц с регулировкой пользователем +/- 0, 1; Выходные соединения: (1) Hard Wire 3-wire (H N + G); (4) IEC 320 C13; (4) IEC 320 C19; (6) IEC Jumpers. Байпас: Внутренний байпас (с автоматическим или ручным включением).
Номинальное входное напряжение: 230 В. Входная частота: 50/60 Гц +/- 5 Гц (автоматическое определение). Тип входного соединения: Hard Wire 3 wire (1PH+N+G), Hard Wire 5-wire (3PH + N + G). Диапазон входного напряжения при работе от сети: 160 - 280В. Суммарные гармонические искажения на входе: Менее 7% при полной загрузке.
Тип батареи: Необслуживаемая герметичная свинцово-кислотная батарея с загущенным электролитом : защита от утечек. Предварительно установленные батареи: 4. Типовое время перезарядки: 2.20 часов, Количество сменных комплектов батарей: 2. 
Рабочий диапазон параметров окружающей среды: 0 - 40 °C. Рабочий диапазон относительной влажности: 0 - 95% без конденсации. Рабочий диапазон высоты над уровнем моря: 0-3000 метры. Температура хранения: -15 - 45 °C. Высота над уровнем моря хранения: 0-15000 метры. Уровень акустического шума на расстоянии 1 метра от поверхности устройства: 55.00 дБ(А). Тепловыделение в режиме работы от сети: 1603.00 BTU/час. Класс защиты: IP 20
</t>
  </si>
  <si>
    <t>14 календарных дней со дня вступления в силу договора</t>
  </si>
  <si>
    <t>110 календарных дней со дня вступления в силу договора</t>
  </si>
  <si>
    <t>ПЦР-амплификатор</t>
  </si>
  <si>
    <t xml:space="preserve">Вортекс-миксер </t>
  </si>
  <si>
    <t>Вортекс-миксер с платформой для пробирок 12 мм.  Движение – орбитальное. Диапазон скоростей (об/мин) - 200 - 3,000. Максимальная нагрузка (кг) 0.5. Платформа - силиконовая резина. Размеры не более, не менее (мм, Ш×Г×В) 148×159×77. Масса (кг) 2.6. Электрические требования AC 100V ~ 240V, 50 / 60Hz</t>
  </si>
  <si>
    <t>Ультразвуковой гомогенизатор</t>
  </si>
  <si>
    <t>Ультразвуковой гомогенизатор с сонотродами и звукоизолирующим кожухом. Кожух для озвучания оснащён внутри подвижным столиком для образцов. Объемы проб от 0,25 мл до 1000 мл. таймер 0-15 минут. Импульсный режим для чувствительных образцов. Индикация излученной мощности. Номинальная мощность: 400 Вт. Размеры: высота: 23.5 дюйм (56.69 см), ширина: 9,9 дюйма (25,15 см), глубина: 12 дюймов (30,48 см). Вес не более, не менее 32 фунта.</t>
  </si>
  <si>
    <t>Центрифуга настольная</t>
  </si>
  <si>
    <t>Откачной пост</t>
  </si>
  <si>
    <t>Мини-дайвер</t>
  </si>
  <si>
    <t>Баро-дайвер</t>
  </si>
  <si>
    <t>Плювиометр</t>
  </si>
  <si>
    <t xml:space="preserve">Откачной пост на базе турбомолекулярного насоса с высоковакуумным фланцем ISO 63 (стандарт соединений) и диафрагменного насоса. Напряжение 220 В. Портативное, полностью интегрированное решение, поставляемое в виде настольной безмасляной системы малой массы, предназначено для небольших и средних объемов производства или для приложений, требующих высокой производительности, позволяет работать в широком диапазоне скоростей откачки. Компактная, легкая, безмасляная, чистая и прочная система. Легко переносится в небольшом рабочем пространстве. Вес не более 7,5 кг. Скорость откачки по Азоту(N2) не менее 60 л/сек, по водороду (Н2) не менее 40 л/сек, по гелию (Не) не менее 55 л/сек. Температура термообработки 80 С у ввода. Потребляемая мощность 220 В напряжение. Последовательная передача  кабель RS-232. Время откачки 1 литра до давления 24 мбар не более 60 сек, до 10-4 мбар не более 120 сек, до 7×10-5 мбар не более 160 сек. Скорость вращения не более 80 000 об/мин. Предельное давление 2×10-7 мбар. Время запуска не более 2 мин. </t>
  </si>
  <si>
    <t>Лабораторные  расходные материалы для обеспечения деятельности лаборатории физики и материаловедения: комплект 7</t>
  </si>
  <si>
    <t>до 31 октября 2014 года со дня вступления в силу Договора</t>
  </si>
  <si>
    <t>Лабораторные  расходные материалы для обеспечения деятельности лаборатории химии: комплект 2</t>
  </si>
  <si>
    <t>Лабораторные  расходные материалы для обеспечения деятельности научной лаборатории иммунобиологии МИЦ: комплект 12</t>
  </si>
  <si>
    <t>Лабораторные  расходные материалы для обеспечения деятельности учебной лаборатории Лабораторного центра Подготовительной школы UCL Foundation: комплект 4</t>
  </si>
  <si>
    <t>Лабораторные  расходные материалы для обеспечения деятельности учебной лаборатории Лабораторного центра Подготовительной школы UCL Foundation. Подробная характеристика согласно технической спецификации</t>
  </si>
  <si>
    <t>20 календарных дней со дня вступления в силу Договора</t>
  </si>
  <si>
    <t>Четырех-осевой универсальный контроллер</t>
  </si>
  <si>
    <t>Линейная платформа высокой точности</t>
  </si>
  <si>
    <t>Линейная платформа 600 мм</t>
  </si>
  <si>
    <t>Кремниевый фотоприемник</t>
  </si>
  <si>
    <t>Фотоприемник</t>
  </si>
  <si>
    <t xml:space="preserve">Диапазон перемещения не менее 70 мм; допускаемая нагрузка не менее 100 Н; минимальный шаг линейного движения не более 0.1 мкм; точность центрирования по оси не более 2 или ± 1 мкм; повторяемость в двух направлениях не более 0.2 или ± 0.1 мкм; максимальная скорость не менее 50 мм/сек; наклон не менее 60 или ± 30 мкрад; поворот вокруг вертикальной оси не менее 60 или ± 30 мкрад; прямолинейность не менее 1 или ± 0.5 мкм; среднее время безотказной работы не менее 20 000 ч; вес не более 2.7 кг. </t>
  </si>
  <si>
    <t>120 календарных дней со дня вступления в силу договора</t>
  </si>
  <si>
    <t>Лазерная система с диодной накачкой</t>
  </si>
  <si>
    <t>В комплект входит: лазерная головка (1 шт.), модуль удвоения частоты (1 шт.), блок питания с одним 40-Ваттным лазерным диодным модулем с оптоволокном (1 шт.). Характеристики лазерной головки: длина волны лазерного излучения должна быть 1064 нм; при номинальной частоте следования в 10 кГц средняя мощность должна быть 6.5 Вт; габариты лазерной головки должны быть не более 692.2 x 125.7 x 153.3 мм (длинна х ширина х высота). Характеристики лазерной системы при установленном модуле удвоения частоты: длина волны лазерного излучения должна быть 532 нм; при номинальной частоте следования в 7.5 кГц средняя мощность должна быть 3.5 Вт; габариты лазерной головки с установленным модулем удвоения частоты должны быть не более 847.6 x 131.3 x 153.3 мм (длинна х ширина х высота). Габариты блока питания должны быть не более 451.9 x 482.6 x 176.3 мм (длинна х ширина х высота). Полная характеристика согласно технической спецификации.</t>
  </si>
  <si>
    <t>Лабораторные расходные материалы для обеспечения деятельности научной лаборатории Междисциплинарного инструментального центра комплект 1</t>
  </si>
  <si>
    <t>Лабораторные реагенты для релизации проекта "Сохранение биоразнообразия фитопланктона озер Щучинско-Боровской курортной зоны с использованием комбинированной цитометрической и микроскопической методик". Подробная характеристика согласно технической спецификации</t>
  </si>
  <si>
    <t>Система воздухоподготовки чистого помещения с заданным микроклиматом и ограждающими конструкциями</t>
  </si>
  <si>
    <t xml:space="preserve">Баро-дайвер - регистратор c диапазоном давления 1,5 м. водного столба для измерения атмосферного давления исследуемой области. Нержавеющий керамический датчик давления точностью +/- 0,5 см водного столба и разрешающей способностью 0,2 см. водного столба. От – 20 до 80°C. Память – 24 000 измерений . Диаметр – 22 х 90 мм. </t>
  </si>
  <si>
    <t xml:space="preserve">Тип датчика – опрокидывающийся ковш с герконом. Применяется для сбора дождевых осадков используя автономный регистратор данных. Накапливает до 6502 мм осадков. Прикрепляется к любой плоской поверхности. Длина кабеля – 12 м. Температура от -35 до + 80°C. Сделан из материала устойчивому к ультрафиолетовому излучению. Дискретность измерения 0,2 мм. Возможность внутренней калибровки в диапазоне +/-2 % . Возможность подключения к компьютеру через USB. Возможность регулирования интервала ведения журнала (по умолчанию каждый час). Включает  литиевую батарею. Данные могут быть экспортированы в Excel, базу данных и графические программы. Вес – 1,5 кг. Размер груза – 219 мм х 223 мм х 280 мм. </t>
  </si>
  <si>
    <t>Рентгеновский дифрактометр</t>
  </si>
  <si>
    <t xml:space="preserve">Раздел 1. Товары, работы, услуги, приобретения которых осуществляются в соответствии с пунктом 4.1. Правил закупок товаров, работ, услуг, утвержденных решением Попечительского совета "Назарбаев Университет" от 30.08.14 г. №16 (ранее 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 г. №3) </t>
  </si>
  <si>
    <t>Раздел 2. Товары, работы, услуги, приобретения которых осуществляются в соответствии с пунктом 3.1. Правил  закупок товаров, работ, услуг, утвержденных решением Попечительского совета "Назарбаев Университет" от 30.08.14 г. №16 (ранее Раздел 2.  Товары, работы, услуги, приобретения которых осуществляются в соответствии с пунктом 15 Правил Правил закупок товаров, работ, услуг, утвержденных решением Попечительского совета "Назарбаев Университет" от 10.12.2011 г. №3)</t>
  </si>
  <si>
    <t>Прибор для измерения соотношения заряда к массе электрона</t>
  </si>
  <si>
    <t>Катушки Гельмгольца радиусом: 14см не менее. Число оборотов: 160 на каждой катушке. Ускоряющее напряжения: 0-250 В. Прогиб пластины напряжение: 50 В-250 В. Рабочее напряжение: 220 В переменного тока / 50Гц На основе метода Томсона.</t>
  </si>
  <si>
    <t>Чувствительный элемент: кремниевый пин-диод; спектральная чувствительность от 320 нм до 1100 нм; в датчике должны быть реализованы переключаемые уровни усиления света: не менее 10000х, не менее 100х, не менее 1х; диапазоны измерений от 0 до 1 Люкс, от 0 до 100 Люкс; от 0 до 10000 Люкс; максимальная частота дискретизации не менее 1000 Гц; разрешение:  не более ± 0.01 Люкс при частоте 1000 Гц в масштабе от 0 до 100, не более  ± 0.0005 Люкс при частоте 5 Гц в масштабе от 0 до 100.</t>
  </si>
  <si>
    <t>Тестер для батарей</t>
  </si>
  <si>
    <t>В комплект входит: Система тестирования с независимыми тонко регулируемыми каналами, предназначенная для тестирования батарей, супер конденсаторов и других устройств хранения энергии. Комплект включает с себя: электронное устройство (оборудование), компьютер с программным обеспечением (РС),  кабель, соединяющий оборудование с РС. Все составные части настроены и готовы для использования. Система имеет количество каналов – 4; Диапазон напряжения системы: от 0 до 20V; Диапазон тока: высокий-10А ±10mA, средний-100mA±100uA, низкий-1mA±1uA; I/V кабель - 10A с зажимами типа аллигатор длиной 2 метра; Размеры (ширина х глубина х высота, дюйм): 15"x30"x25"; Тип цепи: биполярный линейный; Точность контроля напряжения и чтения (+/- 0.05% FSR) - 20mV; Максимальный ток для зарядки/разрядки - 10А; Максимальная постоянная мощность каждого канала - 200 W.</t>
  </si>
  <si>
    <t>подпункт 13</t>
  </si>
  <si>
    <t>Пластик ABS</t>
  </si>
  <si>
    <t>подпункт 5</t>
  </si>
  <si>
    <t xml:space="preserve">Цвет белый. Диаметр нити: 1,75 мм. Вес: 700 г. </t>
  </si>
  <si>
    <t>до 31 октября 2014 г.</t>
  </si>
  <si>
    <t>Лабораторные  расходные материалы для реализации учебных работ  школы UCL Foundation: комплект 5</t>
  </si>
  <si>
    <t>Лабораторные  расходные материалы для реализации учебных работ  школы UCL Foundation: комплект 6</t>
  </si>
  <si>
    <t>Портативный цифровой осциллограф 200 МГц</t>
  </si>
  <si>
    <t>Количество каналов не менее 4-х; полоса пропускания не менее 200 МГц; частота дискретизации не менее чем 2 Гвыб/с; глубина памяти  не менее чем 20 Квыб; разрешение не менее 8 бит; ЖК-дисплей не менее 5,7 дюйма; должна быть предусмотрена клавиша «Автонастройка», позволяющая  быстро обнаружить любые активные сигналы и автоматически установить органы управления вертикальной и горизонтальной разверткой, а также запустить оптимальное отображение этих сигналов; средства подключения – встроенные хост-порты USB; возможности измерений: не менее 23-х видов автоматических измерений амплитудных, временных и частотных параметров; возможность запоминания сигналов во внутренней или внешней (USB флэш-накопитель) памяти; математические функции  – математические функции должны включать сложение, вычитание, перемножение сигналов любых двух входных каналов и быстрое преобразование Фурье; должен присутствовать многоязычный интерфейс пользователя; должен присутствовать кабель питания.</t>
  </si>
  <si>
    <t>Осциллограф цифровой 1ГГц</t>
  </si>
  <si>
    <t>Количество каналов не менее 2-х; полоса пропускания не менее 1,0 ГГц; частота дискретизации не менее чем 5 Гвыб/с; глубина памяти не менее чем 2 Мвыб; разрешение не менее 8 бит; режим высокого разрешения не менее 12 бит: ≥ 50 мкс/дел; экран – не менее 8.5-дюймов с разрешением не менее 800 x 480 пикселей; средства подключения  –  не менее двух встроенных хост-порта USB; должна присутствовать возможность сохранения сигналов во внешнем съёмном USB-накопителе; осциллограф должен обеспечивать не менее 33 видов автоматических измерений; в осциллографе должен присутствовать встроенный частотомер (не менее 5,5 десятичных разрядов) по любому из каналов с измерением частоты до значения полосы пропускания осциллографа; должен присутствовать кабель питания.</t>
  </si>
  <si>
    <t>Лабораторные  расходные материалы для реализации  опытно-конструкторских работ проектов Офиса коммерциализации комплект 5</t>
  </si>
  <si>
    <t>7 календарных дней со дня вступления в силу Договора</t>
  </si>
  <si>
    <t>Лабораторные  расходные материалы для реализации учебных работ Школы наук и технологий: комплект 27</t>
  </si>
  <si>
    <t>Лабораторные  расходные материалы для реализации проекта "Пилотное производство гелиоколлекторов".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</si>
  <si>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</si>
  <si>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Монохроматор</t>
  </si>
  <si>
    <t xml:space="preserve">Стандартная линейчатая решетка </t>
  </si>
  <si>
    <t>Система регистрации</t>
  </si>
  <si>
    <t>Детектор</t>
  </si>
  <si>
    <t>Сервер</t>
  </si>
  <si>
    <t>Лабораторные  расходные материалы для реализации  опытно-конструкторских работ проектов Офиса коммерциализации комплект 6</t>
  </si>
  <si>
    <t>Услуга по определению первичной нуклеотидной последовательности</t>
  </si>
  <si>
    <t xml:space="preserve"> Услуга по содержанию лабораторных животных в виварии
</t>
  </si>
  <si>
    <t>Услуга по синтезу олигонуклеотидов</t>
  </si>
  <si>
    <t>Услуга по проведению 200 анализов по определению первичной нуклеотидной последовательности. Подробная характеристика согласно технической спецификации</t>
  </si>
  <si>
    <t>Услуга по синтезу олигонуклеотидов с общим количеством нуклеотидов 4600. Подробная характеристика согласно технической спецификации</t>
  </si>
  <si>
    <t>Услуга по содержанию 100 линейных лабораторных мышей: 50 мышей линии BALB/CJ (35 самок и 15 самцов) и 50 мышей линии С57BL/6J (35 самок и 15 самцов), их разведению и утилизации. Подробная характеристика согласно технической спецификации</t>
  </si>
  <si>
    <t>подпункт 2</t>
  </si>
  <si>
    <t>со дня вступления в силу договора до 31.12.2014 г.</t>
  </si>
  <si>
    <t>не позднее 29  декабря 2014 года</t>
  </si>
  <si>
    <t>Лабораторные  расходные материалы для реализации проекта "Улучшенное манипулирование объектами с применением многофункциональной роботизированнной руки для интеллектуальной промышленной автоматики". Подробная характеристика согласно технической спецификации</t>
  </si>
  <si>
    <t>Последовательный волнодисперсионный рентгенофлуоресцентный спектрометр</t>
  </si>
  <si>
    <t>В комплект входит:последовательный волнодисперсионный рентгенофлуоресцентный спектрометр, гониометр, рентгеновские трубки, генератор высокого напряжения, детектирующая система, счетная и контрольная электроника,оптические устройства, 2 коллиматора первичного рентгеновского пучка, 4 фильтра первичного  рентгеновского пучка, кристаллы анализаторы, устройство загрузки проб в измерительную камеру, держатели проб, проточный пропорциональный Аргон-Метановый детектор и сцинтилляционный детектор. Подробная характеристика согласно технической спецификации</t>
  </si>
  <si>
    <t xml:space="preserve">150 календарнцых дней  со дня вступления в силу договора </t>
  </si>
  <si>
    <t>г. Астана, ул. Валиханова д.13/1, РГП на ПХВ «Национальный Центр Биотехнологии» Республики Казахстан МОН РК</t>
  </si>
  <si>
    <t>Директор Департамента закупок и материально-технического обеспечения _______________________Cулейменова Г.Б.</t>
  </si>
  <si>
    <t>Программный комплекс TAS Engineering</t>
  </si>
  <si>
    <t>подпункт 12</t>
  </si>
  <si>
    <t>Лабораторные расходные материалы для реализации научно-исследовательских работ: комплект 1</t>
  </si>
  <si>
    <t xml:space="preserve">30 календарных дней </t>
  </si>
  <si>
    <t>Лабораторные расходные материалы для реализации научно-исследовательских работ по проекту "Исследование возможностей применения возобновляемых источников энергии для малых/мобильных автономных систем"</t>
  </si>
  <si>
    <t xml:space="preserve">Программный комплекс TAS Engineering состоит из программного обеспечения TAS Engineering, обязательного обновления программы TAS Engineering и технической поддержки, а также 7-ми лицензий. Программное обеспечение TAS Engineering - многофункциональный комплекс для моделирования зданий, состоящий из трех составляющих: «3D Конструктор», «Симулятор зданий» и «Менеджер просмотра результатов». 
</t>
  </si>
  <si>
    <t>Лабораторные  расходные материалы для реализации учебных работ Школы наук и технологий: комплект 28</t>
  </si>
  <si>
    <t>Паяный пластинчатый теплообменник. Диаметр 100 мм. Длина 570 мм. Диаметр патрубков 3/4 дюйма. Максимальная температура 150 С. Максимальное давление 16 бар. Масса 8,7 кг. Максимальная передаваемая мощность 130 кВт</t>
  </si>
  <si>
    <t>до 30 ноября 2014 года</t>
  </si>
  <si>
    <t>Компрессор</t>
  </si>
  <si>
    <t>подпункт 6</t>
  </si>
  <si>
    <t>Пластинчатый теплообменник</t>
  </si>
  <si>
    <t>Число осей не менее 4; на интерфейсной панели должны находиться индикатор питания, кнопка остановки всех действий, коннектор для удаленного управления; интерфейс связи должен осуществляется через RJ45 Ethernet; поддерживаемые типы электродвигателей: серводвигатель постоянного тока, шаговый электродвигатель, вентильный электродвигатель; требования к электропитанию: 115/230В, 50/60 Гц; размеры не менее 482 x 508 x 177 мм; вес не более 16 кг.</t>
  </si>
  <si>
    <t>Диапазон перемещения не менее 600 мм; допускаемая нагрузка не менее 600 Н; минимальный шаг линейного движения не более 0.02 мкм; точность центрирования по оси не более 20 или ± 10 мкм; повторяемость в двух направлениях не более 0.5 или ± 0.25 мкм; максимальная скорость не менее 1000 мм/сек; наклон не менее 150 или ± 75 мкрад; поворот вокруг вертикальной оси не менее 150 или ± 75 мкрад; среднее время безотказной работы не менее 20 000 ч; вес не менее 23 кг.</t>
  </si>
  <si>
    <t>Диапазон длины волны от 320 до 1000 нм; вещество детектора - кремний; максимальное усиление преобразования не менее 350 В/Вт; диаметр детектора не менее 0.4 мм; полоса пропускания от 30 кГц до 1 ГГц; тип выходного разъема должен быть SMA; выходной импеданс 50 Ом; требования по электропитанию ±15 В.</t>
  </si>
  <si>
    <t>Диапазон длины волны от 900 до 1700 нм; вещество детектора - арсенид галлия-индия; максимальное  усиление преобразования не менее 700 В/Вт; диаметр детектора не менее 0.1 мм; полоса пропускания от 30 кГц до 1 ГГц; тип выходного разъема должен быть SMA; выходной импеданс 50 Ом; требования по электропитанию ±15 В.</t>
  </si>
  <si>
    <t>Батометр гидрологический</t>
  </si>
  <si>
    <t xml:space="preserve">Батометр Рутнера </t>
  </si>
  <si>
    <t xml:space="preserve">В комплект входит: источник рентгеновского излучения - 1 шт.; гониометр - 1 шт.; гониометрическая  χ головка -1 шт., поворотный столик Rx, Ry - 1 шт.; ячейка для анализа Li батарей - 1 шт.; столик для вращения порошковых образцов - 1 шт.; автоматический сменщик образцов на 6 позиций - 1 шт.; оптическая система - 1 шт.; чиллер для охлаждения рентгеновской трубки и электроники - 1 шт., блок бесперебойного питания от стандартной трехфазной сети 380В - 1 шт.; комплект ЗИП для дифрактометра и входящих в его состав приставок - 1 шт.
Подробная характеристика согласно технической спецификации.
</t>
  </si>
  <si>
    <t>Размеры циркулирующего охладителя: ширина от 250 до 300 мм; высота от 400 до 550 мм; диаметр от 350 до 500 мм; вес от 25 кг до 35 кг; температурный диапазон от -10°С до +25°С; объем резервуара от 2.5 л до 3 л; давление насоса от 0.5 мбар, до 0.7 мбар; скорость охлаждения от 2.0 л/мин до 3 л/мин; электрические требования от 100 В и 50 Гц до 240 В и 60 Гц; потребление энергии от 800 Вт до 900 Вт</t>
  </si>
  <si>
    <t xml:space="preserve">Специализированный бесшумный, смазываемый маслом компрессор. Уровень шума: 45 дБ. Максимальное давление: 8 бар. Производительность: 50 л/мин. Ёмкость бака: 24 л. Напряжение/частота: 230 В/50 Гц. 2 быстроразъёмные розетки KD3-CK-4 и KD4-1/4 4-A. С соединительным штекером  KS4-CK-4.Со шлангом диаметром 6х1 м и длиной  2,5 м. Имеется регулятор давления и влагоотделитель.
</t>
  </si>
  <si>
    <t>Лабораторные расходные материалы дляреализации научно-исследовательских работ лаборатории микроскопии Междисциплинарного инструментального центра: комплект 2</t>
  </si>
  <si>
    <t>Лабораторные  расходные материалы для реализации научно-исследовательского проекта лаборатории иммунобиологии МИЦ: комплект 13</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</si>
  <si>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</si>
  <si>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СIP</t>
  </si>
  <si>
    <t xml:space="preserve">по 7 ноября 2014 года </t>
  </si>
  <si>
    <t>Лабораторные принадлежности для проведения практических занятий  школы UCL Foundation,согласно технической спецификации.</t>
  </si>
  <si>
    <t>Размеры нагревательной бани: ширина от 250 до 300 мм; высота от 200 до 250 мм; диаметр от 250 до 350 мм; вес от 3.5 кг до 5.5 кг; температурный диапазон от 15°С до 200°С; электрические требования от 100 В и 50 Гц до 240 В и 60 Гц; потребление энергии от 1600 Вт до 1800 Вт; энергия нагревания от 1250 Вт до 1350 Вт; объем колбы от 50 мл до 4000 мл. Размеры ротационного испарителя: ширина от 550 до 650 мм; высота от 500 до 900 мм; диаметр от 350 до 450 мм; вес от 15 кг до 20 кг. скорость вращения от 15 об/м до 300 об/м; охлаждающая поверхность от 0.14 м2 до 0.15 м2; электрические требования от 100 В и 50 Гц, до 240 В и 60 Гц; потребление энергии от 55 Вт до 65 Вт; регулируемый угол от 0°, не более 25°; объем колбы от 50 мл до 4000 мл.</t>
  </si>
  <si>
    <t>в течение 5 календарных дней после оплаты</t>
  </si>
  <si>
    <t>Лабораторные реагенты для реализации проекта "Использование стволовых клеток, выделенных из мышц человека, при лечении сердечно-сосудитсых заболеваний". Подробная характеристика согласно технической спецификации</t>
  </si>
  <si>
    <t>до 30.12.14 г.</t>
  </si>
  <si>
    <t>Доступ к базе данных по выбросам парникового газа от сжигания топлива</t>
  </si>
  <si>
    <t>Годовой доступ к базе данных по выбросам парниковых газов от сжигания топлива в разрезе стран. CO2 Emissions from Fuel Combustion (2014 edition)</t>
  </si>
  <si>
    <t>Лабораторные реагенты для реализации проекта "Использование стволовых клеток, выделенных из мышц человека, при лечении сердечно-сосудитсых заболеваний" комплект 31</t>
  </si>
  <si>
    <t>Лабораторные реагенты для реализации проекта "Новый подход в продукции и доставке кардиозащитных и иммуномодулирующих факторов, выделенных из периваскулярных стволовых клеток человека, для лечения инфаркта миокарда". Подробная характеристика согласно технической спецификации</t>
  </si>
  <si>
    <t>Лабораторные реагенты для реализации проекта "Новый подход в продукции и доставке кардиозащитных и иммуномодулирующих факторов, выделенных из периваскулярных стволовых клеток человека, для лечения инфаркта миокарда" комплект 32</t>
  </si>
  <si>
    <t>декалитр</t>
  </si>
  <si>
    <t>Спирт этиловый</t>
  </si>
  <si>
    <t>EXW</t>
  </si>
  <si>
    <t>Акмолинская область</t>
  </si>
  <si>
    <t xml:space="preserve">Услуги по планово- предупредительному ремонту оборудования Biacore X100 (SPR биосенсора) </t>
  </si>
  <si>
    <t xml:space="preserve">Услуги по планово-предупредительному ремонту оборудования Biacore X100 (SPR биосенсора) включают:
-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 проверка вставки чипа;              
- чистка жидкостной системы.
Все необходимые материалы предоставляются Исполнителем.
Данные услуги будут проводиться 2 раза.
</t>
  </si>
  <si>
    <t>Спирт этиловый ректификованный класса "ЛЮКС". Молекулярная формула: С2Н5OH. Молекулярная масса: 46,07. Прозрачная безцветная жидкость без посторонних частиц с характерным запахом. Объемная доля спирта не менее 96,3 %.
 (1 декалитр = 10 литров)</t>
  </si>
  <si>
    <t>Лабораторные  расходные материалы для реализации учебных работ Школы наук и технологий: комплект 33</t>
  </si>
  <si>
    <t>Программа определения растворимости по Хансену</t>
  </si>
  <si>
    <t>до 31.12.2014 года</t>
  </si>
  <si>
    <t>исключено</t>
  </si>
  <si>
    <t>Программа определения растворимости по Хансену: комплект вкючает в себя программное обеспечение, набор данных (рабочих примеров) и электронную книгу, согласно технической спецификации</t>
  </si>
  <si>
    <t>10  календарных дней со дня вступления в силу договора</t>
  </si>
  <si>
    <t>30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</si>
  <si>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Подробная характеристика согласно технической спецификации</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</si>
  <si>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1</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</si>
  <si>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2</t>
  </si>
  <si>
    <t>Ультразвуковая ванна</t>
  </si>
  <si>
    <t>Объем ультравуковой ванны не менее 28 л. Рабочая частота должна быть не менее 37/80 кГц. Мощность должна быть 380/1520 Вт. Мощность подогрева не менее 1200 Вт. Должен быть режим дегазации - сливной клапан. Корпус прибора должен быть из нержавеющей стали. Прибор должен управляться ЖК дисплеем, иметь таймер в пределах 1-30 мин., должна быть устойчивой к кавитации. Наружные размеры ванны: ширина не более 568 мм, высота не менее 340 мм и глубина не менее 321 мм. Внутренние размеры ванны: ширина не менее 505 мм, высота не менее 300 мм и глубина не менее 200 мм. Электропитание должно быть не менее 220/240В и не менее 50-60 Гц, вес в пределах 11-15 кг. В комплекте должны быть крышка и корзина.</t>
  </si>
  <si>
    <t xml:space="preserve">Сервер </t>
  </si>
  <si>
    <t>В комплект входит: 1) шкаф серверный 19”, 42U, 800*1000*2055; 
2) сервер со следующими техническими характеристиками: 
- Форм-фактор: башня/стойка 4U; 
- Процессоры: не менее 4-х 16-ядерных, кэш память не менее 16MB, частота не менее 2.8 Ghz, 140 W; 
- Оперативная память: не менее 256 Гб DDR3 RAM 1600Mhz ECC Reg/Up до 1TB DDR3 зарегистрированный ECC 1600/1333/1066 SDRAM в  32 DIMMs; 
- RAID контроллер: LSI 2208 8-портов SAS2 контроллер HW RAID 0, 1, 5, 6, 10, 50 ,60 (1GB кэш) + BBU;
- Сетевые интерфейсы: не менее 4-х портов Gigabit Ethernet;
- Слоты расширения: не менее 2-x PCI-E 2.0 x16 слотов, не менее 2-х PCI-E 2.0 x8 слотов;
- Консоль: Интегрированный IPMI 2.0 с KVM и выделенный LAN;
- Графический ускоритель: с программно-аппаратной архитектурой CUDA и поддержкой технологий Kepler, память не менее 12 Gb, количество ядер не менее 2880, PCIe x16;
- Память: не менее 5-ти Intel SSD DC серии S3500 (240 GB, SATA 6Gb/s, 20nm, MLC) Hot-Swap;
- Блоки питания: 1400W высокоэффективные резервные источники энергии 80 plus gold certified (2 х PS);
- Вентиляторы охлаждения: не менее 3-x 7200 RPM hot-swappable;
- Вытяжные вентиляторы:  не менее 3-ч 8200 RPM hot-swappable.</t>
  </si>
  <si>
    <t>56 календарных дней
дней со дня 
вступления 
в силу договора</t>
  </si>
  <si>
    <t>Вместимость по образцам: 96 х 0,2 мл ПЦР пробирок или 1 х 96-луночный ПЦР планшет или до 71 х 0,5 мл ПЦР пробирок. Диапазон контроля температуры блока: 4-99 ° C. Режимы контроля температуры: Быстрый, Стандартный, Безопасный; Технология нагрева: элементы Пельтье, Технология Тройной Цепи. Величина блока градиента: более 12 рядов. Диапазон градиента: 1-20°C. Температурный диапазон допускающий градиент: 30-99°С. Однородность блока: &lt;± 0.3 ° C (20-72C); &lt;± 0,4 ° C (95C). Точность температуры блока: ± 0,2 ° С. Скорость нагрева: ок. 3 ° C / с. Скорость охлаждения: ок. 2 ° C / с. Размеры: не менее 25x41.2x32.1 см. Вес: не менее 11 кг (24,2 фунта). Мощность: 230 В, 50-60 Гц 700 Вт уровень шума &lt;40дБ</t>
  </si>
  <si>
    <t>Шейкер-инкубатор рефрижераторный</t>
  </si>
  <si>
    <t>Шейкер-инкубатор рефрижераторный с контролем температуры позволяющим устанавливать температуру инкубации выше или ниже комнатной. Контроль температуры: от 15°C ниже температуры в комнате до 60°C выше температуры в комнате. Время работы (999 часов 59 минут). Объем камеры: 53 л. Внутренние размеры шейкера-инкубатора (В х Д х Ш) не менее: 410 х 410 х 320 мм. Размер платформы (В x Д): 350 х 350 мм. Частота: 10-300 об. /сек. Движение: орбитальное или обратно-поступательное, по выбору. Система привода: Безлопастный двигатель постоянного тока. Электропитание: 230В 50/60 Гц. Внешние размеры (В х Д х Ш) не менее: 440 х 740 х 622 мм. Вес не менее 85 кг</t>
  </si>
  <si>
    <t>Центрифуга настольная с охлаждением. Максимальная скорость об/мин – 17500 (30130 г); Охлаждение, °C — от −11 до 40; поддержание установленной температуры в камере при закрытой крышке. Встроенный конденсатоотводчик; максимальная вместимость — 30×1,5/2,0 мл 6×50 мл; тип емкостей — до 50 мл, планшеты, стрипы; сохранение в памяти до 50 программ; простой и понятный интерфейс; большой ЖК-дисплей, отражающий все рабочие параметры; время разгона до макс. скорости, с — &lt;25; время торможения от при макс скорости с &lt;25;  потребляемая мощность, Вт — 1050; габариты, ШхГхВ, не менее мм — 380×640×290; вес, кг —   не менее 56; включает ротор c максимальной скоростью не более 14000 об/мин; максимальной вместимостью не более 30×1,5/2,0 мл</t>
  </si>
  <si>
    <t>Лабораторные  расходные материалы для обеспечения деятельности лаборатории биосенсоров и биоинструментов комплект 9</t>
  </si>
  <si>
    <t>до 15 декабря 2014 г.</t>
  </si>
  <si>
    <t>Лабораторные расходные материалы для реализации научно-исследовательских работ лаборатории солнечной энергетики Центра энергетических исследований: комплект 1</t>
  </si>
  <si>
    <t>Лабораторные  расходные материалы для релизации проекта "Научно-исследовательские лаборатории в сфере солнечной энергетики для развития научно-интеллектуального потенциала". Подробная характеристика согласно технической спецификации</t>
  </si>
  <si>
    <t>до 28 ноября 2014 г.</t>
  </si>
  <si>
    <t>Лабораторные  расходные материалы для обеспечения деятельности Подготовительной школы UCL Foundation: комплект 2</t>
  </si>
  <si>
    <t>30 календарных дней с даты поступления предоплаты</t>
  </si>
  <si>
    <t>Аудит годовой финансовой отчетности за 2014-2016 годы</t>
  </si>
  <si>
    <t>Проведение аудита отдельной и консолидированной финансовой отчетности частного учреждения «Nazarbayev University Research and Innovation System» за 2014-2016 годы</t>
  </si>
  <si>
    <t xml:space="preserve"> 15 марта 2017 года</t>
  </si>
  <si>
    <t>г. Астана,
пр. Кабанбай батыра, 53</t>
  </si>
  <si>
    <t xml:space="preserve">Система измерения воздухопроницаемости </t>
  </si>
  <si>
    <t xml:space="preserve">В комплект системы измерения воздухопроницаемости с одним вентилятором на 14000 м3/ч измеряемого расхода воздуха должен входить:
- комплект цифрового макронанометра (цифровой двухканальный дифференциальный манометр, диапазон измерения перепада давлений не меньше ±1150 Па), предел допускаемой абсолютной погрешности не меньше ±(0,15+0,01Pизм) Па, цена единицы младшего разряда не меньше 0,1 Па, питание аккумуляторное и сетевой адаптер не меньше 220В / 50Гц, сумка для хранения и транспортировки, набор соединительных трубок и кабелей);
- комплект вентилятора (вентилятор производительностью от 65 м³/ч до 14000 м³/ч, максимальная потребляемая мощность 2400 Вт, заглушка на вентилятор для измерения базового перепада, набор диафрагм для ограничения расхода воздуха,жёсткий ящик для транспортировки вентилятора);
- комплект дверной панели (раздвижная разборная алюминиевая рама, высота рамы регулируемая от 131 см. до 241 см., ширина рамы регулируемая от 75 см. до 104 см., дополнительная центральная крепёжная рейка, полотно текстильное для установки вентилятора, чехол для транспортировки комплекта двери).
Максимальная производительность системы при ΔP=0 Па не меньше 13 762 м.куб./час, при напр. питания 220В 50Гц, при ΔP=50 Па не меньше 13 592 м.куб./час, при напр. питания 220В 50Гц, при ΔP=300 Па не меньше 6 796 м.куб./час, при напр. питания 220В 50Гц, минимальная производительность при ΔP от 1 до 10 Па не ниже 65 м.куб./час, Мощность вентилятора не меньше 2 л.с.
</t>
  </si>
  <si>
    <t>40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</si>
  <si>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3</t>
  </si>
  <si>
    <t>до 24 декабря 2014 года</t>
  </si>
  <si>
    <t>Спектрофлуориметр</t>
  </si>
  <si>
    <t>75 календарных дней
дней со дня 
вступления 
в силу договора</t>
  </si>
  <si>
    <t>Телескоп</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</si>
  <si>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1"/>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</si>
  <si>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r>
      <t>Размеры ротационного испарителя: ширина от 550 до 650 мм; высота от 500 до 900 мм; диаметр от 350 до 450 мм; вес от 15 кг до 20 кг; скорость вращения от 15 об/м  до 300 об/м; охлаждающая поверхность до  0.14 м2 до 0.15 м2; электрические требования от 100 В и 50 Гц до 240 В и 60 Гц; потребление энергии от 55 Вт до 65 Вт; регулируемый угол от 0° до 25°; объем колбы от 50 мл до 4000 мл. Размеры нагревательной бани: ширина от 250 до 300 мм; высота от 200 до 250 мм; диаметр от 250 до 350 мм; вес от 3.5 кг до 5.5 кг.</t>
    </r>
    <r>
      <rPr>
        <sz val="11"/>
        <color theme="1"/>
        <rFont val="Times New Roman"/>
        <family val="1"/>
        <charset val="204"/>
      </rPr>
      <t>,</t>
    </r>
    <r>
      <rPr>
        <sz val="11"/>
        <color rgb="FF000000"/>
        <rFont val="Times New Roman"/>
        <family val="1"/>
        <charset val="204"/>
      </rPr>
      <t>температурный диапазон от 15°С до 200°С; электрические требования от 100 В и 50 Гц до 240 В и 60 Гц; потребление энергии от 1600 Вт до 1800 Вт; энергия нагревания от 1250 Вт до 1350 Вт; объем колбы от 50 мл до 4000 мл.</t>
    </r>
  </si>
  <si>
    <r>
      <t>Размеры корпуса: ширина от 150 до 250 мм; высота от 250 до 450 мм; диаметр от 200 до 400 мм; вес насоса от 5 кг до 8 кг; объем от 1.5 м</t>
    </r>
    <r>
      <rPr>
        <vertAlign val="superscript"/>
        <sz val="11"/>
        <color indexed="8"/>
        <rFont val="Times New Roman"/>
        <family val="1"/>
        <charset val="204"/>
      </rPr>
      <t>3</t>
    </r>
    <r>
      <rPr>
        <sz val="11"/>
        <color indexed="8"/>
        <rFont val="Times New Roman"/>
        <family val="1"/>
        <charset val="204"/>
      </rPr>
      <t>/ч до 2.0 м</t>
    </r>
    <r>
      <rPr>
        <vertAlign val="superscript"/>
        <sz val="11"/>
        <color indexed="8"/>
        <rFont val="Times New Roman"/>
        <family val="1"/>
        <charset val="204"/>
      </rPr>
      <t>3</t>
    </r>
    <r>
      <rPr>
        <sz val="11"/>
        <color indexed="8"/>
        <rFont val="Times New Roman"/>
        <family val="1"/>
        <charset val="204"/>
      </rPr>
      <t>/ч; максимальный (абсолютный) вакуум от 5 мбар до 10 мбар; электрические требования от 100 В и 50 Гц до 240 В и 60 Гц; номинальная скорость от 1500 мин</t>
    </r>
    <r>
      <rPr>
        <vertAlign val="superscript"/>
        <sz val="11"/>
        <color indexed="8"/>
        <rFont val="Times New Roman"/>
        <family val="1"/>
        <charset val="204"/>
      </rPr>
      <t>-1</t>
    </r>
    <r>
      <rPr>
        <sz val="11"/>
        <color indexed="8"/>
        <rFont val="Times New Roman"/>
        <family val="1"/>
        <charset val="204"/>
      </rPr>
      <t xml:space="preserve"> до 1600 мин</t>
    </r>
    <r>
      <rPr>
        <vertAlign val="superscript"/>
        <sz val="11"/>
        <color indexed="8"/>
        <rFont val="Times New Roman"/>
        <family val="1"/>
        <charset val="204"/>
      </rPr>
      <t>-1</t>
    </r>
    <r>
      <rPr>
        <sz val="11"/>
        <color indexed="8"/>
        <rFont val="Times New Roman"/>
        <family val="1"/>
        <charset val="204"/>
      </rPr>
      <t>; потребление энергии от 200 Вт до 250 Вт</t>
    </r>
  </si>
  <si>
    <r>
      <t>Размеры корпуса: ширина от 150 до 300 мм; высота от 250 до 450 мм; диаметр от 300 до 600 мм; вес насоса от 7 кг до 14 кг;  Объем от 2.5 м</t>
    </r>
    <r>
      <rPr>
        <vertAlign val="superscript"/>
        <sz val="11"/>
        <color indexed="8"/>
        <rFont val="Times New Roman"/>
        <family val="1"/>
        <charset val="204"/>
      </rPr>
      <t>3</t>
    </r>
    <r>
      <rPr>
        <sz val="11"/>
        <color indexed="8"/>
        <rFont val="Times New Roman"/>
        <family val="1"/>
        <charset val="204"/>
      </rPr>
      <t>/ч до 3.5 м</t>
    </r>
    <r>
      <rPr>
        <vertAlign val="superscript"/>
        <sz val="11"/>
        <color indexed="8"/>
        <rFont val="Times New Roman"/>
        <family val="1"/>
        <charset val="204"/>
      </rPr>
      <t>3</t>
    </r>
    <r>
      <rPr>
        <sz val="11"/>
        <color indexed="8"/>
        <rFont val="Times New Roman"/>
        <family val="1"/>
        <charset val="204"/>
      </rPr>
      <t>/ч; максимальный (абсолютный) вакуум от 1.0 мбар до 2.5 мбар; электрические требования от 100 В и 50 Гц до 240 В и 60 Гц; номинальная скорость от 1500 мин</t>
    </r>
    <r>
      <rPr>
        <vertAlign val="superscript"/>
        <sz val="11"/>
        <color indexed="8"/>
        <rFont val="Times New Roman"/>
        <family val="1"/>
        <charset val="204"/>
      </rPr>
      <t>-1</t>
    </r>
    <r>
      <rPr>
        <sz val="11"/>
        <color indexed="8"/>
        <rFont val="Times New Roman"/>
        <family val="1"/>
        <charset val="204"/>
      </rPr>
      <t xml:space="preserve"> до 1600 мин</t>
    </r>
    <r>
      <rPr>
        <vertAlign val="superscript"/>
        <sz val="11"/>
        <color indexed="8"/>
        <rFont val="Times New Roman"/>
        <family val="1"/>
        <charset val="204"/>
      </rPr>
      <t>-1</t>
    </r>
    <r>
      <rPr>
        <sz val="11"/>
        <color indexed="8"/>
        <rFont val="Times New Roman"/>
        <family val="1"/>
        <charset val="204"/>
      </rPr>
      <t>; потребление энергии от 350 Вт до 400 Вт</t>
    </r>
  </si>
  <si>
    <r>
      <t>Мини-дайвер – регистратор c диапазоном давления 10м водного столба для измерения уровня и температуры  грунтовых вод, температура от -20 до 80°C.</t>
    </r>
    <r>
      <rPr>
        <sz val="11"/>
        <color indexed="8"/>
        <rFont val="Calibri"/>
        <family val="2"/>
        <charset val="204"/>
      </rPr>
      <t xml:space="preserve"> </t>
    </r>
    <r>
      <rPr>
        <sz val="11"/>
        <color indexed="8"/>
        <rFont val="Times New Roman"/>
        <family val="1"/>
        <charset val="204"/>
      </rPr>
      <t>Нержавеющий керамический датчик давления точностью +/- 0,5 см водного столба и разрешающей способностью 0,2 см. водного столба. Память – 24 000 измерений. Диаметр – 22 х 90 мм. Вес – 40г.</t>
    </r>
  </si>
  <si>
    <r>
      <t xml:space="preserve">Комплект включает: Вентиляционная система производительностью по расходу воздуха не менее 9 000 м3/ч;
Тип охладителя: Фреоновый; 
Параметры электропитания: 3/400/50 (А/В/Гц);
Материал корпуса: Оцинкованная сталь; 
Размер, мм 2221х975х1660;
Вес: 347 кг;
c сопутствующими элементами:
Компрессорно-конденсаторный блок мощностью - 32кВт;
Воздуховоды из оцинкованной стали;
Шумоглушитель канальный размер 300х300 мм, оцинкованная сталь, пластинчатый;
Подставка под кондиционер, металлический уголок, окрашенная,  ДхВхШ 1800/500/1900мм;
Огне задерживающий клапан с электроприводом 800х500 мм, электропривод ЭПП;
</t>
    </r>
    <r>
      <rPr>
        <sz val="11"/>
        <rFont val="Times New Roman"/>
        <family val="1"/>
        <charset val="204"/>
      </rPr>
      <t>Канальный фото каталитический очиститель воздуха;
Габаритные размеры 2100 х 1090 х 1090  мм. Мощность 740 Вт;
Количество блоков 9. Мощность, Вт 1490, Масса, кг 160;
Уровень шума, дБ (А) 0;
 Напряжение питания, В 220/380 (50 Гц);
 Перепад давления, Па 150–250;
Эффективность очистки воздуха за один проход: от пыли (более 1 мкм) 99,99 %, от аэрозолей 99,96 % (НЕРА Н13), от органических газофазных загрязнителей 98 %, от угарного газа 70 %, от бактериальных загрязнителей:  вирусы, бактерии, плесень, грибок 99,99 %;
Скорость очистки воздуха от летучих  органических соединений (С2–С8), мг/мин 20–26;
Шкаф управления климатической установкой, размером 500х300мм, оцинкованная сталь, окрашен полимерным покрытием;</t>
    </r>
    <r>
      <rPr>
        <sz val="11"/>
        <color theme="1"/>
        <rFont val="Times New Roman"/>
        <family val="1"/>
        <charset val="204"/>
      </rPr>
      <t xml:space="preserve">
Подробная характеристика согласно технической спецификации.</t>
    </r>
  </si>
  <si>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  Интерфейсы: не менее 1x RS-232, 1x RS-232 header, 1xVGA, 7xUSB 2.0 (2 на задней панели, 4 через внутренний расширитель и 1x type A)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</si>
  <si>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r>
      <t xml:space="preserve">Комплект включает в себя: батометр гидрологический 5,0 л, груз 1 кг с системой крепления -  </t>
    </r>
    <r>
      <rPr>
        <sz val="11"/>
        <color indexed="8"/>
        <rFont val="Times New Roman"/>
        <family val="1"/>
        <charset val="204"/>
      </rPr>
      <t>3 шт, линь калиброванный (разметка 1 м) - 30 м, чехол для транспортировки и хранения батометра объемом 5 л, глубиномер, устройство для горизонтального погружения. Батометр оснащен встроенным термометром. Диапазон измеряемых температур - 0-40° С, дискретность 1° С. Глубина погружения глубинометра – до 70 м, дискретность – 1 м.</t>
    </r>
  </si>
  <si>
    <r>
      <t xml:space="preserve">Комплект включает в себя: батометр </t>
    </r>
    <r>
      <rPr>
        <sz val="11"/>
        <color indexed="8"/>
        <rFont val="Times New Roman"/>
        <family val="1"/>
        <charset val="204"/>
      </rPr>
      <t>Рутнера 5,0 л, груз 1 кг с системой крепления - 3 шт, линь калиброванный (разметка 1 м) - 30 м, чехол для транспортировки и хранения батометра объемом 5 л, глубиномер. Батометр оснащен встроенным термометром. Диапазон измеряемых температур - 0-40° С, дискретность 1° С. Глубина погружения глубинометра – до 70 м, дискретность – 1 м.</t>
    </r>
  </si>
  <si>
    <t>Комплект состоит из:
1) спектрофлуориметр: максимальная скорость сканирования спектров 24 000 нм/мин как по возбуждению, так и по эмиссии; cпектральный диапазон: от 190 до 1100 нм с гарантированными фотометрическими характеристиками в диапазоне от 200 до 900 нм. 2) программное обеспечение; 3) дополнительные аксессуары: держатель для кювет 10х10х40 мм; аттенюатор луча, 1.5 ед. оптической плотности; держатель для твердых образцов; набор для монтажа держателя; поляризатор ручной. Подробная характеристика согласно технической спецификации.</t>
  </si>
  <si>
    <t>В комплект входит:
1) телескоп с оптической схемой Шмидт-Кассегрен со следующими характеристиками: апертура не менее 8 дюймов; фокусная длина не менее 80 дюймов; фокусное соотношение не менее 10; максимальное полезное увеличение не менее 480x; минимальное  полезное увеличение не менее 29x. 2) цветная камера для телескопа. 3) набор окуляров и фильтров. 4) окуляр Плёссла с фокусным расстоянием 4 мм. 5)адаптер для цифровой камеры универсальный. 6) автомобильный адаптер. 7) кабель программирующий. 8) кабель конвертер с интерфейса USB на интерфейс RS-232.Подробная характеристика согласно технической спецификации.</t>
  </si>
  <si>
    <t>30 календарных дней
дней со дня 
вступления 
в силу договора</t>
  </si>
  <si>
    <t>Лабораторные  расходные материалы для реализации учебных работ Школы наук и технологий: комплект 35</t>
  </si>
  <si>
    <t>Амплификатор для ПЦР</t>
  </si>
  <si>
    <t xml:space="preserve">Комплект: амплификатор и 2 модуля (на 96 и 384 ячейки): cкорость нагревания:  не менее 6° C/сек (96 ячеек),  не менее 4° C/сек (384 ячейки); температурный диапазон включает  4° C до 99° С; температурная точность ~ ± 0.2° (при 95° C); температурная равномерность ~ ± 0.4° (при 95° C), градиент; диапазон изменения температуры в градиенте включает интервал  30° C до 99° С; максимальный градиент ~ 30° C; объёмная ёмкость включает диапазоны 10-100 µL (96 ячеек), 5-25 µL (384 ячейки); память не менее  10 000 протоколов, поддержка предзагружаемых протоколов; ПЦР проводник; размеры экрана  не менее 7 дюйм (~17.5 см); разрешение экрана не менее (по каждой размерности)  800 x 480; полный сенсорный ("тач-скрин") экран; не менее 2-х USB портов; размеры не более (по каждой размерности соответственно)  30 x 45 x 30 см; вес не более 13 кг
</t>
  </si>
  <si>
    <t>Проточная ячейка для кварцевого резонатора QA- серии A9M</t>
  </si>
  <si>
    <t>Дегазатор для BC X100 Processing unit SPR Биосенсор</t>
  </si>
  <si>
    <t>Дегазатор встраивается в Biacore Х100, является его составной частью и используется для он-лайн удаления пузырьков воздуха в потоке буфера. Дегазация происходит посредством создания вакуума при помощи вакуумного насоса. Имеет один вход и один выход. Двух-канальный дегаззер 480мкл. Состоит из вакуумного насоса, мини камеры для дегазации (емкость 480мкл), двигателя, двух портов для инъекции, центрального процессора и датчика давления.</t>
  </si>
  <si>
    <t>Материалы: корпус-тефлон; уплотнительное кольцо - витон; стопорный винт- нержавеющая сталь.
Размеры проточной ячейки: 28,0мм × 20мм × 22мм. Емкость: максимум 90 мкл. Температура окружающей среды для работы: от 0 до 40° C. Проточная ячейка предназначена для использования с кварцевым резонатором. Характеристики кварцевого резонатора, который вставляется в проточную ячейку: 9 МГц AT-среза кристалла кварцевого резонатора. При подключении проточной ячейки к микровесам QCM922 частота резонатора должна колебаться на уровне 27 МГц (третий по тону).</t>
  </si>
  <si>
    <t>Проектор</t>
  </si>
  <si>
    <t>15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</si>
  <si>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5</t>
  </si>
  <si>
    <t>до 19 декабря 2014 года</t>
  </si>
  <si>
    <t>Лабораторные  расходные материалы для реализации учебных работ  школы UCL Foundation: комплект 8</t>
  </si>
  <si>
    <t>Лабораторные принадлежности для проведения практических занятий  Подготовительной школы,согласно технической спецификации.</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</si>
  <si>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4</t>
  </si>
  <si>
    <t>не позднее 19 декабря 2014 года</t>
  </si>
  <si>
    <t>Лабораторные  расходные материалы для реализации учебных работ Школы наук и технологий: комплект 39</t>
  </si>
  <si>
    <t>Вытяжной шкаф</t>
  </si>
  <si>
    <t xml:space="preserve">Габариты вытяжного шкафа (Д х Г х В, мм) не менее 2100 х 900 х 2200. 2 вытяжные шахты в вентиляционной системе, по 3 вытяжные щели в каждой: - 2 в тумбе, под столешницей (в шкафах хранения химикатов), 4 в рабочей камере; регулятор задвижки – на передней панели; забор воздуха в рабочей камере регулируется шибером-задвижкой. 
Боковые экраны - из стекла.
3 электрические розетки – встроены на передней панели.
Подвод воды кончается 2-мя кранами  с каждой стороны.
Сливные раковины справа и слева в рабочей камере под кранами с водой (2 шт.). Габариты чаши – не менее 250х95х112 мм. Подводы газов и вакуума - на задней стенке шкафа, справа и слева: с каждой стороны по патрубку и вентили регулировки подачи.
Подвод коммуникаций – на задней стенке шкафа, справа и слева – вода, воздух, вакуум и азот. Штуцеры диаметром 6 мм. Вентили крепятся к подводным трубам и шлангам с d= 15 мм.
Система местных (постовых) регуляторов давления второй ступени, с подачей давления 0,01 – 2 атм (для регулировки подачи чистого азота).
Управление освещением через каскадные включатели по 1 лампочке в каждом ряду. </t>
  </si>
  <si>
    <t>112 календарных дней со дня вступления в силу договора</t>
  </si>
  <si>
    <t>Многофункциональный измеритель параметров окружающей среды</t>
  </si>
  <si>
    <t xml:space="preserve">Многофункциональный измеритель параметров окружающей среды с функциями:
А) шумомера для измерения уровня звука;
Б) люксметра для измерения освещенности;
В) термометра для измерения температуры воздуха;
Г) гигрометра для измерения относительной влажности;
Д) анемометра для измерения скорости ветра и воздушного потока.
Режимы измерений: автоматический и ручной выбор предела измерений, с  фиксацией последних показаний (HOLD) , измерения максимального (MAX), минимального (MIN), среднего (AVG) и разностного (DIF=MAX-MIN) значений.
Технические и метрологические характеристики:
Температура: -10 ℃ ~ 60 ℃ ± 1,5 ℃ (14 ℉ ~ 140 ℉ ± 2,7 ℉)
Влажность: 0% ~ 100% относительной влажности ± 3% относительной влажности (25 ℃)
Освещенность: 0 ~ 2000Lux ± 5% (× 1), 2000 ~ 20000Lux ± 5% (× 10), 20000 ~ 50000Lux ± 5% (× 100)
Скорость ветра: 0,5 ~ 20 м / с (1,8 ~ 72 км / ч, 1,6 ~ 65,7 м / с, 0,9 ~ 38.9knots) ± 3%
Поток воздуха: 0 ~ 999900 CMM (0 ~ 999900 CFM) ±3%
Уровень шума: 30 ~ 130 дБ (А) ± 1,5 дБ 35 ~ 130 дБ (С) ± 1,5 дБ
Размеры: не более 280 х 89 х 50 мм
Вес: не более 430 г (включая батарею)                                                                   </t>
  </si>
  <si>
    <t>Данный проектор может быть установлен на расстоянии не менее 72 см от экрана и создавать изображение не менее 165 см (65 дюймов) по диагонали. Данный проектор может быть использован для образования, офиса.
Технология: LCD: 3x0.55” P-Si TFT. 
Короткофокусный объектив (отношение проекции 0.55-0.74:1)
Яркость не менее 2500 ANSI Im
Контрастность: 3 000:1
Разрешение: XGA (1024x768)
Ресурс лампы: не менее 6000 часов 
Встроенный динамик не менее 16 Вт
Размер изображения по диагонали: от 37 до 108 дюймов
Расстояние до экрана: от 0.54 до 1.22 м
Вес: не менее 3,8 кг
Подробное описание согласно технической спецификации</t>
  </si>
  <si>
    <t>Тонкая структура, одноэлектронный и двухэлектронный спектры</t>
  </si>
  <si>
    <t>Комплект состоит из: спектрометра/гониометра с верньером, состоящего из коллиматорной трубки, окулярной трубки, столика для призм, вращающегося диска, проградуированного от 0° до 360°; натриевой спектральной лампы; ртутной спектральной лампы; кадмиевой спектральной лампы; цинковой спектральной лампы; источника питания для спектральных ламп с напряжением поддержания разряда от 10 до 60 В переменного тока не менее 1 А; лампового патрона для спектральных ламп, изготовленного из металлического корпуса с диаметром выходного отверстия не менее чем 21.5 мм.</t>
  </si>
  <si>
    <t>Оборудование для эксперимента Франка-Герца</t>
  </si>
  <si>
    <t xml:space="preserve">Комплект состоит из: блока управления Франка-Герца с не менее чем трехзначным дисплеем, поворотным переключателем для подстройки температуры и напряжения, разъемом для подключения трубки, разъемом для подключения термопары, разъемом для подключения блока управления к ПК посредством RS-232 интерфейса; ртутной трубки Франка-Герца в корпусе; соединительного шнура для ртутной трубки; неоновой трубки Франка-Герца в корпусе; соединительного шнура для неоновой трубки; информационного кабеля с интерфейсом RS-232 типа вилка-розетка; конвертера с интерфейса RS-232 на интерфейс USB; программного обеспечения для эксперимента Франка-Герца. </t>
  </si>
  <si>
    <t>Оборудование для изучения поверхности графита с помощью сканирующего туннельного микроскопа</t>
  </si>
  <si>
    <t>Дифракция электронов</t>
  </si>
  <si>
    <t>Комплект состоит из: электронно-дифракционной трубки с креплением; высоковольтного источника питания с выходным напряжением от 0 до 10 кВ постоянного тока; источника питания с не менее чем пятью выходными напряжениями от 0 до 12 В, от 0 до 50 В, от 0 до 300 В, 300 В, 6.3 В; резистора сопротивлением не менее 1 МОм; не менее 10-ти адаптеров для безопасного подключения трубки; соединительного шнура не менее 30 кВ; штангенциркуля с нониусом; набора соединительных шнуров для подключения компонентов набора.</t>
  </si>
  <si>
    <t>Электронный спиновый резонанс</t>
  </si>
  <si>
    <t>Комплект состоит из: источника питания электронного спинового резонанса (ЭСР), содержащего выключатель с сигнальной лампочкой, ручки для регулировки амплитуды, нуля, фазы, выход для подключения резонатора; ЭСР резонатор с катушками возбуждения радиусом не менее 5,4 см и количеством витков не менее 250; источника питания универсального с выходным напряжением постоянного тока от 0.05 до 18 В, и выходным напряжением переменного тока от 2 до 15 В; тесламетра цифрового  с не менее чем тремя диапазонами измерения – от 0 до 20 мТ, от 0 до 200 мТ, от 0 до 2000 мТ и датчика Холла тангенциального со встроенным соединительным кабелем и диодной вилкой для подключения к тесламетру; осциллоскопа с частотой не менее 30 МГц; коаксиального радиочастотного кабеля с защитным покрытием и длиной не менее 750 мм в количестве не менее 4 штук; переходника с разъема BNC на 4 мм парный штекер; набора соединительных шнуров.</t>
  </si>
  <si>
    <t>Серия Бальмера. Определение постоянной Ридберга</t>
  </si>
  <si>
    <t>Комплект состоит из: источника питания высоковольтного с выходным напряжением от 0 до 10 кВ постоянного тока; спектральной трубки водородной; спектральной трубки ртутной; одной пары металлических держателей для спектральных трубок; металлической трубки-кожуха для спектральных трубок; не менее чем 2 соединительных шнура не менее 30 кВ; держателя для объектов; дифракционной решетки с не менее чем 600 линий/мм; не менее двух штырей с изоляцией, представляющих собой керамический рифленый изолятор на стержне; треножника - штатива для стержня; цилиндрической опоры; стального штативного стержня; прямоугольного зажима с зажимным болтом в количестве не менее трех штук; трубки-стойки с зажимом; шкалы демонстрационной длиной не менее 1000 мм; не менее одной пары курсоров для демонстрационной шкалы; рулетка длиной не менее 2 м.</t>
  </si>
  <si>
    <t>г. Астана, пр. Кабанбай батыра, 53</t>
  </si>
  <si>
    <t>Настольная система визуализации клеток</t>
  </si>
  <si>
    <r>
      <t>Газоанализатор с сенсором для кислорода О</t>
    </r>
    <r>
      <rPr>
        <vertAlign val="subscript"/>
        <sz val="11"/>
        <color indexed="8"/>
        <rFont val="Times New Roman"/>
        <family val="1"/>
        <charset val="204"/>
      </rPr>
      <t>2</t>
    </r>
    <r>
      <rPr>
        <sz val="11"/>
        <color indexed="8"/>
        <rFont val="Times New Roman"/>
        <family val="1"/>
        <charset val="204"/>
      </rPr>
      <t xml:space="preserve">
Размеры не более (Ш x В x Т) 64 x 84 x 20 мм (батарейный отсек: не более 25 мм) 
Вес не более 106 г
Условия окружающей среды: 
Температура -30 ... 50 °C
Давление 700 - 1300 гПа
Относительная влажность 10 - 90 %
Класс защиты IP 65
Срок службы батареи (типичн. при 25 °C, 24 часа в день, сигнал тревоги 1 мин. в день) O</t>
    </r>
    <r>
      <rPr>
        <vertAlign val="subscript"/>
        <sz val="11"/>
        <color indexed="8"/>
        <rFont val="Times New Roman"/>
        <family val="1"/>
        <charset val="204"/>
      </rPr>
      <t>2</t>
    </r>
    <r>
      <rPr>
        <sz val="11"/>
        <color indexed="8"/>
        <rFont val="Times New Roman"/>
        <family val="1"/>
        <charset val="204"/>
      </rPr>
      <t xml:space="preserve"> &gt; 3600 часов
Акустический сигнал тревоги 2-тоновый сигнал, типичн. громкость &gt; 90 дБ (A) на расстоянии 30 см
Диапазон измерения 0 – 25 об. %
Порог тревоги А1 19 об.%
Порог тревоги А2 
Время отклика - 10 с
Дисплей для непрерывной индикации концентрации газа с функциями уведомления и предупреждения.
</t>
    </r>
  </si>
  <si>
    <t>Размеры  не менее: 15.9” (Ш) × 21.1” (В) × 13.9” (Д) 
40.4 cm (W) × 53.6 cm (H) × 35.3 cm (D). Вес: 26 фунтов (11.8 кг)
Эксплуатационная мощность не менее: 100–240 Вольт переменного тока. Частота не менее: 50–60 Гц. Электрический вход не менее: 5 Вольт постоянного тока, 4.15 A.Температура (допустимая в помещении)  не выше: 4–32°C. Влажность (допустимая в помещении)  не менее: &lt;90% (non-condensing. Порты/выходы: 4 USB.
Оптические характеристики:
Объектив  не менее: 20X флюоритовый; Цифровая аппертура (NA)  не менее: 0.45; Рабочее расстояние (WD) не менее: 5.9 мм (определяется как расстояние между верхней точкой объектива и дном 1.2-мм слайда). Увеличение не менее: 460X (оптическое –1840X (с цифровым зумом).Разрешение экрана не менее: 1366 × 768 пикселей. Разрешение изображения не менее: 1296 × 964 pixels. Методы контрастирования: флуоресценция и проходящий свет (фазовый контраст). Каналы не менее: 4 канала (фазовый контраст, синий флуоресцентный, зеленый флуоресцентный, красный флуоресцентный).
Источник света не менее: светодиод (50,000 часов свечения), изменяемая интенсивность. Возбуждение не менее: синий канал: 390/40 нм; Зеленый канал: 482/18 нм; красный канал: 586/15 нм. Эмиссия не менее: синий канал: 446/33 нм; зеленый канал: 532/59 нм; красный канал: 646/68 нм
Расстояние до конденсора не менее: 60 мм. 
Предметный столик: Диапазон движения  не менее, 4 мм по оси  X и Y 
Камера: 1.3MP 1/3” ICX445 EXview HAD CCD
Аппаратное/Программное обеспечение
Предметный столик: Механический "скользящий" столик; диапазон движения, 10 мм по оси X и Y 
ЖК монитор не менее: 15-дюймовый цветной; разрешение дисплея 1366 x 768 пикселей; Разрешение изображения 1296 x 964 пикселей; регулируемый угол наклона
ПО: программное обеспечение для настольной системы  визуализации клеток
Захваченные изображения не менее: 16-бит монохромные TIFF, PNG, BMP и JPG; 1296 × 964 пикселей
 USB диск в комплекте не менее: 2 ГБ</t>
  </si>
  <si>
    <t>Оборудование для изучения поверхности графита с помощью сканирующего туннельного микроскопа должно состоять из:
сканирующего туннельного микроскопа, состоящего из блока управления со встроенной сканирующей головкой, размещенных на виброизоляционной подставке (максимальный диапазон сканирования в плоскости XY не менее 500 нм x 500 нм, максимальный диапазон сканирования в плоскости Z не менее 200 нм, разрешение в плоскости XY должно быть не более 8 пикометров, разрешение в плоскости Z должно быть не более 4 пикометров, размеры не более (Д х Ш х Г) 21 см x 21 см x 10 см); увеличительного защитного стекла с не менее чем десятикратным увеличением; шнура питания; кабеля USB; программного обеспечения для ПК; ящика со следующими инструментами: кусачки, плоскогубцы, пинцет с заостренным кончиком, пинцет с закругленным кончиком, платино-иридиевый провод диаметром не менее 0.25 мм и длиной не менее 30 см, держатель образца, образец графита, образец золота; двумерной модели графита; кристаллической решетки графита.</t>
  </si>
  <si>
    <t>Проточная ячейка</t>
  </si>
  <si>
    <t xml:space="preserve">Проточная ячейка объемом  4.5 мкл изготовлена из метакрилата. Ячейка включает регуляторы потока жидкости с двумя гайками, двумя захватами, тефлоновую трубку длиной 80 см и диаметром 1.6 мм.  Каталожный номер производителя DropSens FLWCL-IDE </t>
  </si>
  <si>
    <t>до 31 декабря 2014 года</t>
  </si>
  <si>
    <t>Лабораторные  расходные материалы для реализации учебных работ Школы наук и технологий: комплект 41</t>
  </si>
  <si>
    <t>со дня вступления Договора в силу и по 31 декабря 2014 года включительно</t>
  </si>
  <si>
    <t>Доступ к отчету "Global Medical Biosensors Market 2014-2018"</t>
  </si>
  <si>
    <t xml:space="preserve">Отчет охватывает нынешний сценарий и перспективы роста на мировом рынке медицинских биосенсоров на период 2014-2018. Для расчета размера рынка, в отчете рассматриваются доходы, получаемые от продажи различных медицинских биосенсоров, основанных на их применении.
</t>
  </si>
  <si>
    <t>Доступ к отчету "Stem Cell Research Products - Opportunities, Tools, and Technologies"</t>
  </si>
  <si>
    <t xml:space="preserve">Рыночная информация, содержащаяся в данном отчете, была составлена с использованием широкого спектра источников, в том числе грантовой базы данных стволовых клеток, патентной базы данных стволовых клеток, публикационная база данных стволовых клеток, международные опросы и прочее.
</t>
  </si>
  <si>
    <t>Доступ к отчету "Анализ рынка альтернативной энергетики в России"</t>
  </si>
  <si>
    <t xml:space="preserve">Готовый анализ рынка альтернативной энергетики в России. Исследование содержит сведения об объеме рынка, темпах роста, тенденциях и перспектив
</t>
  </si>
  <si>
    <t>Доступ к отчету "Анализ рынка эндопротезов суставов и приспособлений для остеосинтеза в России"</t>
  </si>
  <si>
    <t xml:space="preserve">Готовый анализ рынка эндопротезов суставов и приспособлений для остеосинтеза в России. Исследование содержит сведения об объеме рынка, темпах роста, тенденциях и перспективах развития и других ключевых показателях.
</t>
  </si>
  <si>
    <t>Подписка на онлайн программу управления проектами Smartsheet</t>
  </si>
  <si>
    <t xml:space="preserve">Подписка сроком на 1 (один) год на использование программы управления проектами Smartsheet включает в себя техническую поддержку на период подписки, 45 гигабайт на облачном хранилище данных. Доступ к программе через мобильное приложение.
</t>
  </si>
  <si>
    <t>Лабораторные  расходные материалы для реализации учебных работ Лабораторного центра Подготовительной школы UCL Foundation: комплект 9</t>
  </si>
  <si>
    <t>Лабораторные  расходные материалы для реализации учебных работ Лабораторного центра Подготовительной школы UCL Foundation. Подробная характеристика согласно технической спецификации</t>
  </si>
  <si>
    <t>25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</si>
  <si>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6</t>
  </si>
  <si>
    <t>до 29 декабря 2014 года</t>
  </si>
  <si>
    <t>Лабораторные расходные материалы для реализации опытно-конструкторских работ проектов Офиса коммерциализации комплект 7</t>
  </si>
  <si>
    <t>Лабораторные  расходные материалы для реализации учебных работ Школы наук и технологий: комплект 36</t>
  </si>
  <si>
    <t>(с дополнениями и изменениями от 10.12.2014 г.)</t>
  </si>
  <si>
    <t>Лабораторные расходные материалы для реализации проекта "Солнечный водоподъемник для отдаленных территорий Казахстана". Подробная характеристика согласно технической спецификации</t>
  </si>
</sst>
</file>

<file path=xl/styles.xml><?xml version="1.0" encoding="utf-8"?>
<styleSheet xmlns="http://schemas.openxmlformats.org/spreadsheetml/2006/main">
  <numFmts count="5">
    <numFmt numFmtId="43" formatCode="_-* #,##0.00_р_._-;\-* #,##0.00_р_._-;_-* &quot;-&quot;??_р_._-;_-@_-"/>
    <numFmt numFmtId="164" formatCode="_(* #,##0.00_);_(* \(#,##0.00\);_(* &quot;-&quot;??_);_(@_)"/>
    <numFmt numFmtId="165" formatCode="0.0"/>
    <numFmt numFmtId="166" formatCode="#,##0.0"/>
    <numFmt numFmtId="167" formatCode="_-* #,##0.0_р_._-;\-* #,##0.0_р_._-;_-* &quot;-&quot;??_р_._-;_-@_-"/>
  </numFmts>
  <fonts count="3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1"/>
      <color indexed="10"/>
      <name val="Times New Roman"/>
      <family val="1"/>
      <charset val="204"/>
    </font>
    <font>
      <u/>
      <sz val="11"/>
      <color theme="10"/>
      <name val="Calibri"/>
      <family val="2"/>
      <scheme val="minor"/>
    </font>
    <font>
      <sz val="11"/>
      <color rgb="FF006100"/>
      <name val="Calibri"/>
      <family val="2"/>
      <scheme val="minor"/>
    </font>
    <font>
      <sz val="11"/>
      <color indexed="8"/>
      <name val="Calibri"/>
      <family val="2"/>
    </font>
    <font>
      <sz val="11"/>
      <color indexed="63"/>
      <name val="Calibri"/>
      <family val="2"/>
    </font>
    <font>
      <sz val="11"/>
      <color rgb="FF000000"/>
      <name val="Times New Roman"/>
      <family val="1"/>
    </font>
    <font>
      <sz val="11"/>
      <name val="Times New Roman"/>
      <family val="1"/>
    </font>
    <font>
      <vertAlign val="superscript"/>
      <sz val="11"/>
      <color indexed="8"/>
      <name val="Times New Roman"/>
      <family val="1"/>
      <charset val="204"/>
    </font>
    <font>
      <sz val="11"/>
      <color indexed="8"/>
      <name val="Times New Roman"/>
      <family val="1"/>
    </font>
    <font>
      <b/>
      <sz val="11"/>
      <color rgb="FF000000"/>
      <name val="Times New Roman"/>
      <family val="1"/>
      <charset val="204"/>
    </font>
    <font>
      <sz val="12"/>
      <color theme="1"/>
      <name val="Times New Roman"/>
      <family val="1"/>
      <charset val="204"/>
    </font>
    <font>
      <vertAlign val="subscript"/>
      <sz val="11"/>
      <color indexed="8"/>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3">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0"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1" fillId="0" borderId="0"/>
    <xf numFmtId="0" fontId="12" fillId="0" borderId="0" applyNumberFormat="0" applyFill="0" applyBorder="0" applyAlignment="0" applyProtection="0"/>
    <xf numFmtId="0" fontId="1" fillId="0" borderId="0"/>
    <xf numFmtId="0" fontId="10" fillId="0" borderId="0"/>
    <xf numFmtId="43" fontId="5" fillId="0" borderId="0" applyFont="0" applyFill="0" applyBorder="0" applyAlignment="0" applyProtection="0"/>
    <xf numFmtId="0" fontId="20" fillId="0" borderId="0" applyNumberFormat="0" applyFill="0" applyBorder="0" applyAlignment="0" applyProtection="0"/>
    <xf numFmtId="0" fontId="10" fillId="0" borderId="0"/>
    <xf numFmtId="0" fontId="21" fillId="6" borderId="0" applyNumberFormat="0" applyBorder="0" applyAlignment="0" applyProtection="0"/>
    <xf numFmtId="0" fontId="22" fillId="0" borderId="0"/>
    <xf numFmtId="0" fontId="23" fillId="0" borderId="0"/>
    <xf numFmtId="164" fontId="1" fillId="0" borderId="0" applyFont="0" applyFill="0" applyBorder="0" applyAlignment="0" applyProtection="0"/>
    <xf numFmtId="0" fontId="10" fillId="0" borderId="0"/>
  </cellStyleXfs>
  <cellXfs count="272">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3" fillId="4" borderId="2" xfId="2" applyNumberFormat="1" applyFont="1" applyFill="1" applyBorder="1" applyAlignment="1">
      <alignment horizontal="center" vertical="center" wrapText="1"/>
    </xf>
    <xf numFmtId="3" fontId="2" fillId="3" borderId="2" xfId="2" applyNumberFormat="1" applyFont="1" applyFill="1" applyBorder="1" applyAlignment="1">
      <alignment horizontal="center" vertical="center" wrapText="1"/>
    </xf>
    <xf numFmtId="3" fontId="2" fillId="4" borderId="2" xfId="2"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0" fillId="0" borderId="0" xfId="0" applyNumberFormat="1" applyAlignment="1">
      <alignment wrapText="1"/>
    </xf>
    <xf numFmtId="0" fontId="15" fillId="2" borderId="1" xfId="13"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3" fontId="2" fillId="2" borderId="1" xfId="0" applyNumberFormat="1" applyFont="1" applyFill="1" applyBorder="1" applyAlignment="1">
      <alignment vertical="center" wrapText="1"/>
    </xf>
    <xf numFmtId="3" fontId="14" fillId="2" borderId="0" xfId="0" applyNumberFormat="1" applyFont="1" applyFill="1" applyAlignment="1">
      <alignment vertical="center" wrapText="1"/>
    </xf>
    <xf numFmtId="3" fontId="14"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5"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6"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2" fillId="2" borderId="0" xfId="0" applyFont="1" applyFill="1"/>
    <xf numFmtId="4" fontId="17" fillId="2" borderId="1" xfId="0" applyNumberFormat="1" applyFont="1" applyFill="1" applyBorder="1" applyAlignment="1">
      <alignment horizontal="center" vertical="center" wrapText="1"/>
    </xf>
    <xf numFmtId="4" fontId="17" fillId="2" borderId="1" xfId="0" applyNumberFormat="1" applyFont="1" applyFill="1" applyBorder="1" applyAlignment="1">
      <alignment horizontal="center" vertical="center"/>
    </xf>
    <xf numFmtId="4" fontId="25" fillId="2" borderId="1" xfId="0" applyNumberFormat="1" applyFont="1" applyFill="1" applyBorder="1" applyAlignment="1">
      <alignment horizontal="center" vertical="center" wrapText="1"/>
    </xf>
    <xf numFmtId="4" fontId="24" fillId="2" borderId="1" xfId="0" applyNumberFormat="1" applyFont="1" applyFill="1" applyBorder="1" applyAlignment="1">
      <alignment horizontal="center" vertical="center" wrapText="1"/>
    </xf>
    <xf numFmtId="4" fontId="4" fillId="2" borderId="1" xfId="11"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2" fillId="7" borderId="1" xfId="2" applyNumberFormat="1" applyFont="1" applyFill="1" applyBorder="1" applyAlignment="1">
      <alignment horizontal="center" vertical="center" wrapText="1"/>
    </xf>
    <xf numFmtId="3" fontId="3" fillId="7" borderId="2" xfId="2"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4" fillId="2" borderId="10" xfId="1"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4"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xf>
    <xf numFmtId="4" fontId="17" fillId="2" borderId="3" xfId="0" applyNumberFormat="1" applyFont="1" applyFill="1" applyBorder="1" applyAlignment="1">
      <alignment horizontal="center" vertical="center"/>
    </xf>
    <xf numFmtId="4" fontId="25" fillId="2" borderId="3" xfId="0" applyNumberFormat="1" applyFont="1" applyFill="1" applyBorder="1" applyAlignment="1">
      <alignment horizontal="center" vertical="center" wrapText="1"/>
    </xf>
    <xf numFmtId="3" fontId="2" fillId="2"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4" fillId="0" borderId="3" xfId="1"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4" fontId="17" fillId="2" borderId="2" xfId="0" applyNumberFormat="1" applyFont="1" applyFill="1" applyBorder="1" applyAlignment="1">
      <alignment horizontal="center" vertical="center"/>
    </xf>
    <xf numFmtId="4" fontId="25" fillId="2" borderId="2"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4" fillId="0" borderId="1" xfId="18" applyFont="1" applyFill="1" applyBorder="1" applyAlignment="1">
      <alignment horizontal="center" vertical="center" wrapText="1"/>
    </xf>
    <xf numFmtId="4" fontId="6" fillId="0" borderId="1" xfId="19"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xf>
    <xf numFmtId="4" fontId="2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Border="1" applyAlignment="1">
      <alignment horizontal="justify"/>
    </xf>
    <xf numFmtId="0" fontId="4" fillId="0" borderId="5" xfId="14" applyFont="1" applyFill="1" applyBorder="1" applyAlignment="1">
      <alignment horizontal="center" vertical="center" wrapText="1"/>
    </xf>
    <xf numFmtId="0" fontId="4" fillId="0" borderId="1" xfId="14" applyFont="1" applyFill="1" applyBorder="1" applyAlignment="1">
      <alignment horizontal="center" vertical="center" wrapText="1"/>
    </xf>
    <xf numFmtId="0" fontId="4" fillId="0" borderId="7" xfId="14" applyFont="1" applyFill="1" applyBorder="1" applyAlignment="1">
      <alignment horizontal="center" vertical="center" wrapText="1"/>
    </xf>
    <xf numFmtId="0" fontId="4" fillId="0" borderId="3" xfId="0" applyFont="1" applyFill="1" applyBorder="1" applyAlignment="1">
      <alignment horizontal="center" vertical="center" wrapText="1"/>
    </xf>
    <xf numFmtId="3" fontId="2" fillId="0" borderId="1" xfId="0" applyNumberFormat="1" applyFont="1" applyFill="1" applyBorder="1" applyAlignment="1">
      <alignment horizontal="center" vertical="center"/>
    </xf>
    <xf numFmtId="3" fontId="2" fillId="0" borderId="0" xfId="0" applyNumberFormat="1" applyFont="1" applyFill="1" applyAlignment="1">
      <alignment horizontal="center" vertical="center" wrapText="1"/>
    </xf>
    <xf numFmtId="43" fontId="2" fillId="0" borderId="4" xfId="10" applyFont="1" applyFill="1" applyBorder="1" applyAlignment="1">
      <alignment horizontal="center" vertical="center"/>
    </xf>
    <xf numFmtId="43" fontId="2" fillId="0" borderId="1" xfId="10" applyFont="1" applyFill="1" applyBorder="1" applyAlignment="1">
      <alignment horizontal="center" vertical="center"/>
    </xf>
    <xf numFmtId="166" fontId="2" fillId="0" borderId="1" xfId="0" applyNumberFormat="1" applyFont="1" applyFill="1" applyBorder="1" applyAlignment="1">
      <alignment horizontal="center" vertical="center"/>
    </xf>
    <xf numFmtId="4" fontId="4" fillId="0" borderId="6"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4" fillId="2" borderId="1" xfId="1" applyFont="1" applyFill="1" applyBorder="1" applyAlignment="1">
      <alignment horizontal="center" vertical="center" wrapText="1"/>
    </xf>
    <xf numFmtId="3" fontId="4" fillId="2" borderId="2" xfId="2" applyNumberFormat="1" applyFont="1" applyFill="1" applyBorder="1" applyAlignment="1">
      <alignment horizontal="center" vertical="center" wrapText="1"/>
    </xf>
    <xf numFmtId="3" fontId="4" fillId="2" borderId="1" xfId="2" applyNumberFormat="1" applyFont="1" applyFill="1" applyBorder="1" applyAlignment="1">
      <alignment horizontal="center" vertical="center" wrapText="1"/>
    </xf>
    <xf numFmtId="1" fontId="4" fillId="2" borderId="1"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0" fillId="2" borderId="7" xfId="0" applyFont="1" applyFill="1" applyBorder="1" applyAlignment="1">
      <alignment vertical="center"/>
    </xf>
    <xf numFmtId="0" fontId="0" fillId="2" borderId="6" xfId="0" applyFont="1" applyFill="1" applyBorder="1" applyAlignment="1">
      <alignment vertical="center"/>
    </xf>
    <xf numFmtId="0" fontId="2" fillId="2" borderId="2" xfId="0" applyFont="1" applyFill="1" applyBorder="1" applyAlignment="1">
      <alignment vertical="center" wrapText="1"/>
    </xf>
    <xf numFmtId="0" fontId="2" fillId="2" borderId="5" xfId="0" applyFont="1" applyFill="1" applyBorder="1" applyAlignment="1">
      <alignment horizontal="center" vertical="center" wrapText="1"/>
    </xf>
    <xf numFmtId="0" fontId="2" fillId="0" borderId="1" xfId="0" applyFont="1" applyFill="1" applyBorder="1" applyAlignment="1">
      <alignment vertical="center" wrapText="1"/>
    </xf>
    <xf numFmtId="0" fontId="6" fillId="0" borderId="1" xfId="19"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top" wrapText="1"/>
    </xf>
    <xf numFmtId="3" fontId="17" fillId="2" borderId="1" xfId="0" applyNumberFormat="1" applyFont="1" applyFill="1" applyBorder="1" applyAlignment="1">
      <alignment horizontal="center" vertical="center" wrapText="1"/>
    </xf>
    <xf numFmtId="3" fontId="17" fillId="2" borderId="1" xfId="0" applyNumberFormat="1" applyFont="1" applyFill="1" applyBorder="1" applyAlignment="1">
      <alignment horizontal="left" vertical="center" wrapText="1"/>
    </xf>
    <xf numFmtId="0" fontId="27" fillId="2" borderId="1" xfId="13" applyFont="1" applyFill="1" applyBorder="1" applyAlignment="1">
      <alignment horizontal="center" vertical="center" wrapText="1"/>
    </xf>
    <xf numFmtId="0" fontId="17" fillId="2"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6" fillId="2" borderId="2" xfId="14"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xf>
    <xf numFmtId="3" fontId="2" fillId="0" borderId="12" xfId="2" applyNumberFormat="1" applyFont="1" applyFill="1" applyBorder="1" applyAlignment="1">
      <alignment horizontal="center" vertical="center" wrapText="1"/>
    </xf>
    <xf numFmtId="3"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3" fontId="2" fillId="0" borderId="13" xfId="0" applyNumberFormat="1" applyFont="1" applyFill="1" applyBorder="1" applyAlignment="1">
      <alignment horizontal="left" vertical="center" wrapText="1"/>
    </xf>
    <xf numFmtId="0" fontId="2" fillId="0" borderId="13" xfId="0" applyFont="1" applyFill="1" applyBorder="1" applyAlignment="1">
      <alignment horizontal="center" vertical="center"/>
    </xf>
    <xf numFmtId="3" fontId="2" fillId="0" borderId="13" xfId="0" applyNumberFormat="1" applyFont="1" applyFill="1" applyBorder="1" applyAlignment="1">
      <alignment horizontal="center" vertical="center"/>
    </xf>
    <xf numFmtId="4" fontId="2" fillId="0" borderId="13"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wrapText="1"/>
    </xf>
    <xf numFmtId="3" fontId="4" fillId="0" borderId="13"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3" fontId="2" fillId="2" borderId="11" xfId="2"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6" fillId="0" borderId="1" xfId="14" applyFont="1" applyFill="1" applyBorder="1" applyAlignment="1">
      <alignment horizontal="center" vertical="center" wrapText="1"/>
    </xf>
    <xf numFmtId="43" fontId="2" fillId="0" borderId="1" xfId="10"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0" fontId="6" fillId="0" borderId="1" xfId="0" applyFont="1" applyFill="1" applyBorder="1" applyAlignment="1">
      <alignment horizontal="center" vertical="top" wrapText="1"/>
    </xf>
    <xf numFmtId="0" fontId="2" fillId="3" borderId="0" xfId="0" applyFont="1" applyFill="1"/>
    <xf numFmtId="0" fontId="2" fillId="3"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43" fontId="2" fillId="2" borderId="0" xfId="10" applyFont="1" applyFill="1"/>
    <xf numFmtId="3" fontId="3" fillId="3" borderId="1" xfId="0" applyNumberFormat="1" applyFont="1" applyFill="1" applyBorder="1" applyAlignment="1">
      <alignment horizontal="center" vertical="center" wrapText="1"/>
    </xf>
    <xf numFmtId="3" fontId="2" fillId="2" borderId="4" xfId="0" applyNumberFormat="1" applyFont="1" applyFill="1" applyBorder="1" applyAlignment="1">
      <alignment horizontal="left" vertical="center"/>
    </xf>
    <xf numFmtId="3" fontId="2" fillId="3" borderId="1" xfId="2"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xf>
    <xf numFmtId="0" fontId="2" fillId="4" borderId="1" xfId="0" applyFont="1" applyFill="1" applyBorder="1"/>
    <xf numFmtId="0" fontId="2" fillId="3" borderId="1" xfId="0" applyFont="1" applyFill="1" applyBorder="1" applyAlignment="1">
      <alignment horizontal="center" vertical="center"/>
    </xf>
    <xf numFmtId="4"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2" fillId="2" borderId="1" xfId="0" applyNumberFormat="1" applyFont="1" applyFill="1" applyBorder="1" applyAlignment="1">
      <alignment horizontal="left" vertical="center"/>
    </xf>
    <xf numFmtId="0" fontId="2" fillId="3" borderId="1" xfId="0" applyFont="1" applyFill="1" applyBorder="1" applyAlignment="1">
      <alignment vertical="center"/>
    </xf>
    <xf numFmtId="0" fontId="2" fillId="2" borderId="1" xfId="0" applyFont="1" applyFill="1" applyBorder="1" applyAlignment="1">
      <alignment vertical="center"/>
    </xf>
    <xf numFmtId="4" fontId="3" fillId="2" borderId="1" xfId="0" applyNumberFormat="1" applyFont="1" applyFill="1" applyBorder="1" applyAlignment="1">
      <alignment horizontal="center" vertical="center"/>
    </xf>
    <xf numFmtId="0" fontId="2" fillId="2" borderId="0" xfId="0" applyFont="1" applyFill="1" applyAlignment="1">
      <alignment vertical="center"/>
    </xf>
    <xf numFmtId="0" fontId="17" fillId="0" borderId="1" xfId="0" applyFont="1" applyFill="1" applyBorder="1" applyAlignment="1">
      <alignment horizontal="left" vertical="center" wrapText="1"/>
    </xf>
    <xf numFmtId="3" fontId="6" fillId="0" borderId="1" xfId="19"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43" fontId="6" fillId="0" borderId="1" xfId="10" applyFont="1" applyFill="1" applyBorder="1" applyAlignment="1">
      <alignment horizontal="center" vertical="center" wrapText="1"/>
    </xf>
    <xf numFmtId="3" fontId="2" fillId="3" borderId="11" xfId="2" applyNumberFormat="1" applyFont="1" applyFill="1" applyBorder="1" applyAlignment="1">
      <alignment horizontal="center" vertical="center" wrapText="1"/>
    </xf>
    <xf numFmtId="4" fontId="3" fillId="3"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3" fontId="3" fillId="0" borderId="9" xfId="1" applyNumberFormat="1" applyFont="1" applyFill="1" applyBorder="1" applyAlignment="1">
      <alignment vertical="center" wrapText="1"/>
    </xf>
    <xf numFmtId="3" fontId="29"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43" fontId="6" fillId="0" borderId="3" xfId="10" applyFont="1" applyFill="1" applyBorder="1" applyAlignment="1">
      <alignment horizontal="center" vertical="center" wrapText="1"/>
    </xf>
    <xf numFmtId="43" fontId="2" fillId="0" borderId="6" xfId="10" applyFont="1" applyFill="1" applyBorder="1" applyAlignment="1">
      <alignment horizontal="center" vertical="center"/>
    </xf>
    <xf numFmtId="0" fontId="28" fillId="7" borderId="5"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6" xfId="0" applyFont="1" applyFill="1" applyBorder="1" applyAlignment="1">
      <alignment horizontal="center" vertical="center"/>
    </xf>
    <xf numFmtId="0" fontId="2" fillId="2" borderId="8" xfId="0" applyFont="1" applyFill="1" applyBorder="1" applyAlignment="1">
      <alignment horizontal="left"/>
    </xf>
    <xf numFmtId="0" fontId="3" fillId="3"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28" fillId="3" borderId="5"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3" fillId="3" borderId="3" xfId="0" applyFont="1" applyFill="1" applyBorder="1" applyAlignment="1">
      <alignment horizontal="center" vertical="center"/>
    </xf>
    <xf numFmtId="3" fontId="9" fillId="2" borderId="0" xfId="1" applyNumberFormat="1" applyFont="1" applyFill="1" applyBorder="1" applyAlignment="1">
      <alignment horizontal="center" vertical="center" wrapText="1"/>
    </xf>
    <xf numFmtId="0" fontId="9" fillId="3" borderId="5" xfId="4" applyNumberFormat="1" applyFont="1" applyFill="1" applyBorder="1" applyAlignment="1">
      <alignment horizontal="center" vertical="center" wrapText="1"/>
    </xf>
    <xf numFmtId="0" fontId="9" fillId="3" borderId="7" xfId="4"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4" borderId="6" xfId="4" applyNumberFormat="1" applyFont="1" applyFill="1" applyBorder="1" applyAlignment="1">
      <alignment horizontal="center" vertical="center" wrapText="1"/>
    </xf>
    <xf numFmtId="3" fontId="3" fillId="4" borderId="5" xfId="2" applyNumberFormat="1" applyFont="1" applyFill="1" applyBorder="1" applyAlignment="1">
      <alignment horizontal="center" vertical="center" wrapText="1"/>
    </xf>
    <xf numFmtId="3" fontId="3" fillId="4" borderId="7" xfId="2" applyNumberFormat="1" applyFont="1" applyFill="1" applyBorder="1" applyAlignment="1">
      <alignment horizontal="center" vertical="center" wrapText="1"/>
    </xf>
    <xf numFmtId="3" fontId="3" fillId="4" borderId="6"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9" fillId="0" borderId="9" xfId="0" applyFont="1" applyFill="1" applyBorder="1" applyAlignment="1">
      <alignment horizontal="center"/>
    </xf>
    <xf numFmtId="3" fontId="3" fillId="7" borderId="5" xfId="2" applyNumberFormat="1" applyFont="1" applyFill="1" applyBorder="1" applyAlignment="1">
      <alignment horizontal="center" vertical="center" wrapText="1"/>
    </xf>
    <xf numFmtId="3" fontId="3" fillId="7" borderId="7" xfId="2" applyNumberFormat="1" applyFont="1" applyFill="1" applyBorder="1" applyAlignment="1">
      <alignment horizontal="center" vertical="center" wrapText="1"/>
    </xf>
    <xf numFmtId="3" fontId="3" fillId="7" borderId="6" xfId="2"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3" fontId="3" fillId="0" borderId="1" xfId="2" applyNumberFormat="1" applyFont="1" applyFill="1" applyBorder="1" applyAlignment="1">
      <alignment horizontal="center" vertical="center" wrapText="1"/>
    </xf>
    <xf numFmtId="0" fontId="4" fillId="0" borderId="1" xfId="22" applyFont="1" applyFill="1" applyBorder="1" applyAlignment="1">
      <alignment horizontal="center" vertical="center" wrapText="1"/>
    </xf>
    <xf numFmtId="3" fontId="2" fillId="0" borderId="1" xfId="15" applyNumberFormat="1" applyFont="1" applyFill="1" applyBorder="1" applyAlignment="1">
      <alignment horizontal="center" vertical="center"/>
    </xf>
    <xf numFmtId="167" fontId="2" fillId="0" borderId="1" xfId="15" applyNumberFormat="1" applyFont="1" applyFill="1" applyBorder="1" applyAlignment="1">
      <alignment horizontal="center" vertical="center"/>
    </xf>
  </cellXfs>
  <cellStyles count="23">
    <cellStyle name="Normal 2" xfId="11"/>
    <cellStyle name="Normal 3" xfId="19"/>
    <cellStyle name="Normal 4 2" xfId="14"/>
    <cellStyle name="Normal 4 2 2 3" xfId="20"/>
    <cellStyle name="Normal 4 2 3" xfId="22"/>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2" xfId="21"/>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M367"/>
  <sheetViews>
    <sheetView tabSelected="1" view="pageBreakPreview" zoomScale="70" zoomScaleNormal="90" zoomScaleSheetLayoutView="70" workbookViewId="0">
      <selection activeCell="D8" sqref="D8:I8"/>
    </sheetView>
  </sheetViews>
  <sheetFormatPr defaultRowHeight="15"/>
  <cols>
    <col min="1" max="1" width="6.42578125" style="106" customWidth="1"/>
    <col min="2" max="2" width="26.85546875" style="12" customWidth="1"/>
    <col min="3" max="3" width="15" style="106" customWidth="1"/>
    <col min="4" max="4" width="125.7109375" style="11" customWidth="1"/>
    <col min="5" max="5" width="14.42578125" style="106" customWidth="1"/>
    <col min="6" max="6" width="10.42578125" style="106" customWidth="1"/>
    <col min="7" max="7" width="18.28515625" style="8" bestFit="1" customWidth="1"/>
    <col min="8" max="8" width="25.5703125" style="8" customWidth="1"/>
    <col min="9" max="9" width="22.42578125" style="8" customWidth="1"/>
    <col min="10" max="10" width="25.140625" style="12" customWidth="1"/>
    <col min="11" max="11" width="16.5703125" style="12" customWidth="1"/>
    <col min="12" max="12" width="20.140625" style="12" customWidth="1"/>
    <col min="13" max="13" width="19.42578125" style="106" bestFit="1" customWidth="1"/>
    <col min="14" max="16384" width="9.140625" style="106"/>
  </cols>
  <sheetData>
    <row r="2" spans="1:12">
      <c r="A2" s="1" t="s">
        <v>0</v>
      </c>
      <c r="B2" s="1"/>
      <c r="C2" s="1"/>
      <c r="D2" s="1"/>
      <c r="E2" s="1"/>
      <c r="F2" s="1"/>
      <c r="G2" s="1"/>
      <c r="H2" s="1"/>
      <c r="I2" s="1"/>
      <c r="J2" s="249"/>
      <c r="K2" s="249"/>
      <c r="L2" s="249"/>
    </row>
    <row r="3" spans="1:12">
      <c r="A3" s="1"/>
      <c r="B3" s="1"/>
      <c r="C3" s="1"/>
      <c r="D3" s="1"/>
      <c r="E3" s="1"/>
      <c r="F3" s="1"/>
      <c r="G3" s="1"/>
      <c r="H3" s="1"/>
      <c r="I3" s="1"/>
      <c r="J3" s="249"/>
      <c r="K3" s="249"/>
      <c r="L3" s="249"/>
    </row>
    <row r="4" spans="1:12">
      <c r="A4" s="1"/>
      <c r="B4" s="1"/>
      <c r="C4" s="1"/>
      <c r="D4" s="1"/>
      <c r="E4" s="1"/>
      <c r="F4" s="1"/>
      <c r="G4" s="1"/>
      <c r="H4" s="1"/>
      <c r="I4" s="1"/>
      <c r="J4" s="249"/>
      <c r="K4" s="249"/>
      <c r="L4" s="249"/>
    </row>
    <row r="5" spans="1:12">
      <c r="A5" s="1"/>
      <c r="B5" s="1"/>
      <c r="C5" s="1"/>
      <c r="D5" s="1"/>
      <c r="E5" s="1"/>
      <c r="F5" s="1"/>
      <c r="G5" s="1"/>
      <c r="H5" s="1"/>
      <c r="I5" s="1"/>
      <c r="J5" s="162"/>
      <c r="K5" s="162"/>
      <c r="L5" s="162"/>
    </row>
    <row r="6" spans="1:12">
      <c r="A6" s="1"/>
      <c r="B6" s="1"/>
      <c r="C6" s="258" t="s">
        <v>60</v>
      </c>
      <c r="D6" s="258"/>
      <c r="E6" s="258"/>
      <c r="F6" s="258"/>
      <c r="G6" s="258"/>
      <c r="H6" s="258"/>
      <c r="I6" s="258"/>
      <c r="J6" s="162"/>
      <c r="K6" s="162"/>
      <c r="L6" s="162"/>
    </row>
    <row r="7" spans="1:12" ht="15" customHeight="1">
      <c r="A7" s="1"/>
      <c r="B7" s="1"/>
      <c r="D7" s="258" t="s">
        <v>61</v>
      </c>
      <c r="E7" s="258"/>
      <c r="F7" s="258"/>
      <c r="G7" s="258"/>
      <c r="H7" s="258"/>
      <c r="I7" s="258"/>
      <c r="J7" s="1"/>
      <c r="K7" s="1"/>
      <c r="L7" s="9"/>
    </row>
    <row r="8" spans="1:12" s="73" customFormat="1" ht="15" customHeight="1">
      <c r="A8" s="223"/>
      <c r="B8" s="223"/>
      <c r="C8" s="223"/>
      <c r="D8" s="259" t="s">
        <v>778</v>
      </c>
      <c r="E8" s="259"/>
      <c r="F8" s="259"/>
      <c r="G8" s="259"/>
      <c r="H8" s="259"/>
      <c r="I8" s="259"/>
      <c r="J8" s="223"/>
      <c r="K8" s="223"/>
      <c r="L8" s="223"/>
    </row>
    <row r="9" spans="1:12" ht="71.25">
      <c r="A9" s="2" t="s">
        <v>1</v>
      </c>
      <c r="B9" s="2" t="s">
        <v>19</v>
      </c>
      <c r="C9" s="2" t="s">
        <v>2</v>
      </c>
      <c r="D9" s="2" t="s">
        <v>20</v>
      </c>
      <c r="E9" s="2" t="s">
        <v>3</v>
      </c>
      <c r="F9" s="2" t="s">
        <v>4</v>
      </c>
      <c r="G9" s="2" t="s">
        <v>5</v>
      </c>
      <c r="H9" s="2" t="s">
        <v>8</v>
      </c>
      <c r="I9" s="2" t="s">
        <v>9</v>
      </c>
      <c r="J9" s="2" t="s">
        <v>6</v>
      </c>
      <c r="K9" s="3" t="s">
        <v>18</v>
      </c>
      <c r="L9" s="2" t="s">
        <v>7</v>
      </c>
    </row>
    <row r="10" spans="1:12" ht="73.5" customHeight="1">
      <c r="A10" s="114"/>
      <c r="B10" s="260" t="s">
        <v>581</v>
      </c>
      <c r="C10" s="261"/>
      <c r="D10" s="261"/>
      <c r="E10" s="261"/>
      <c r="F10" s="261"/>
      <c r="G10" s="261"/>
      <c r="H10" s="261"/>
      <c r="I10" s="261"/>
      <c r="J10" s="261"/>
      <c r="K10" s="261"/>
      <c r="L10" s="262"/>
    </row>
    <row r="11" spans="1:12" ht="27.75" customHeight="1">
      <c r="A11" s="13"/>
      <c r="B11" s="255" t="s">
        <v>26</v>
      </c>
      <c r="C11" s="256"/>
      <c r="D11" s="256"/>
      <c r="E11" s="256"/>
      <c r="F11" s="256"/>
      <c r="G11" s="256"/>
      <c r="H11" s="256"/>
      <c r="I11" s="256"/>
      <c r="J11" s="256"/>
      <c r="K11" s="256"/>
      <c r="L11" s="257"/>
    </row>
    <row r="12" spans="1:12" ht="189.75" customHeight="1">
      <c r="A12" s="26">
        <v>1</v>
      </c>
      <c r="B12" s="25" t="s">
        <v>62</v>
      </c>
      <c r="C12" s="10" t="s">
        <v>46</v>
      </c>
      <c r="D12" s="25" t="s">
        <v>169</v>
      </c>
      <c r="E12" s="23" t="s">
        <v>11</v>
      </c>
      <c r="F12" s="23">
        <v>2</v>
      </c>
      <c r="G12" s="4">
        <f>7997300/1.12</f>
        <v>7140446.4285714282</v>
      </c>
      <c r="H12" s="4">
        <f t="shared" ref="H12:H23" si="0">F12*G12</f>
        <v>14280892.857142856</v>
      </c>
      <c r="I12" s="38">
        <f t="shared" ref="I12:I28" si="1">H12*1.12</f>
        <v>15994600</v>
      </c>
      <c r="J12" s="39" t="s">
        <v>168</v>
      </c>
      <c r="K12" s="24" t="s">
        <v>17</v>
      </c>
      <c r="L12" s="24" t="s">
        <v>15</v>
      </c>
    </row>
    <row r="13" spans="1:12" ht="191.25" customHeight="1">
      <c r="A13" s="26">
        <v>2</v>
      </c>
      <c r="B13" s="48" t="s">
        <v>62</v>
      </c>
      <c r="C13" s="35" t="s">
        <v>46</v>
      </c>
      <c r="D13" s="49" t="s">
        <v>170</v>
      </c>
      <c r="E13" s="36" t="s">
        <v>11</v>
      </c>
      <c r="F13" s="36">
        <v>2</v>
      </c>
      <c r="G13" s="37">
        <f>9644040/1.12</f>
        <v>8610750</v>
      </c>
      <c r="H13" s="4">
        <f t="shared" si="0"/>
        <v>17221500</v>
      </c>
      <c r="I13" s="38">
        <f t="shared" si="1"/>
        <v>19288080</v>
      </c>
      <c r="J13" s="39" t="s">
        <v>168</v>
      </c>
      <c r="K13" s="24" t="s">
        <v>17</v>
      </c>
      <c r="L13" s="24" t="s">
        <v>15</v>
      </c>
    </row>
    <row r="14" spans="1:12" ht="126.75" customHeight="1">
      <c r="A14" s="26">
        <v>3</v>
      </c>
      <c r="B14" s="16" t="s">
        <v>197</v>
      </c>
      <c r="C14" s="25" t="s">
        <v>14</v>
      </c>
      <c r="D14" s="10" t="s">
        <v>203</v>
      </c>
      <c r="E14" s="23" t="s">
        <v>11</v>
      </c>
      <c r="F14" s="23">
        <v>1</v>
      </c>
      <c r="G14" s="29">
        <v>599754</v>
      </c>
      <c r="H14" s="4">
        <f t="shared" si="0"/>
        <v>599754</v>
      </c>
      <c r="I14" s="4">
        <f t="shared" si="1"/>
        <v>671724.4800000001</v>
      </c>
      <c r="J14" s="7" t="s">
        <v>196</v>
      </c>
      <c r="K14" s="25" t="s">
        <v>17</v>
      </c>
      <c r="L14" s="17" t="s">
        <v>15</v>
      </c>
    </row>
    <row r="15" spans="1:12" ht="128.25" customHeight="1">
      <c r="A15" s="26">
        <v>4</v>
      </c>
      <c r="B15" s="30" t="s">
        <v>76</v>
      </c>
      <c r="C15" s="25" t="s">
        <v>14</v>
      </c>
      <c r="D15" s="10" t="s">
        <v>77</v>
      </c>
      <c r="E15" s="23" t="s">
        <v>75</v>
      </c>
      <c r="F15" s="23">
        <v>1</v>
      </c>
      <c r="G15" s="29">
        <v>89643</v>
      </c>
      <c r="H15" s="4">
        <f t="shared" si="0"/>
        <v>89643</v>
      </c>
      <c r="I15" s="4">
        <f t="shared" si="1"/>
        <v>100400.16</v>
      </c>
      <c r="J15" s="7" t="s">
        <v>196</v>
      </c>
      <c r="K15" s="25" t="s">
        <v>17</v>
      </c>
      <c r="L15" s="17" t="s">
        <v>15</v>
      </c>
    </row>
    <row r="16" spans="1:12" ht="90">
      <c r="A16" s="26">
        <v>5</v>
      </c>
      <c r="B16" s="31" t="s">
        <v>78</v>
      </c>
      <c r="C16" s="25" t="s">
        <v>14</v>
      </c>
      <c r="D16" s="10" t="s">
        <v>92</v>
      </c>
      <c r="E16" s="23" t="s">
        <v>11</v>
      </c>
      <c r="F16" s="23">
        <v>1</v>
      </c>
      <c r="G16" s="111">
        <v>674107.14</v>
      </c>
      <c r="H16" s="59">
        <f t="shared" si="0"/>
        <v>674107.14</v>
      </c>
      <c r="I16" s="59">
        <f t="shared" si="1"/>
        <v>754999.99680000008</v>
      </c>
      <c r="J16" s="7" t="s">
        <v>196</v>
      </c>
      <c r="K16" s="25" t="s">
        <v>17</v>
      </c>
      <c r="L16" s="17" t="s">
        <v>15</v>
      </c>
    </row>
    <row r="17" spans="1:12" ht="150">
      <c r="A17" s="26">
        <v>6</v>
      </c>
      <c r="B17" s="32" t="s">
        <v>79</v>
      </c>
      <c r="C17" s="25" t="s">
        <v>14</v>
      </c>
      <c r="D17" s="10" t="s">
        <v>80</v>
      </c>
      <c r="E17" s="23" t="s">
        <v>11</v>
      </c>
      <c r="F17" s="23">
        <v>1</v>
      </c>
      <c r="G17" s="29">
        <v>361607</v>
      </c>
      <c r="H17" s="4">
        <f t="shared" si="0"/>
        <v>361607</v>
      </c>
      <c r="I17" s="4">
        <f t="shared" si="1"/>
        <v>404999.84</v>
      </c>
      <c r="J17" s="7" t="s">
        <v>196</v>
      </c>
      <c r="K17" s="25" t="s">
        <v>17</v>
      </c>
      <c r="L17" s="17" t="s">
        <v>15</v>
      </c>
    </row>
    <row r="18" spans="1:12" ht="60">
      <c r="A18" s="26">
        <v>7</v>
      </c>
      <c r="B18" s="30" t="s">
        <v>81</v>
      </c>
      <c r="C18" s="25" t="s">
        <v>14</v>
      </c>
      <c r="D18" s="10" t="s">
        <v>98</v>
      </c>
      <c r="E18" s="23" t="s">
        <v>11</v>
      </c>
      <c r="F18" s="23">
        <v>1</v>
      </c>
      <c r="G18" s="29">
        <v>60625</v>
      </c>
      <c r="H18" s="4">
        <f t="shared" si="0"/>
        <v>60625</v>
      </c>
      <c r="I18" s="4">
        <f t="shared" si="1"/>
        <v>67900</v>
      </c>
      <c r="J18" s="7" t="s">
        <v>196</v>
      </c>
      <c r="K18" s="25" t="s">
        <v>17</v>
      </c>
      <c r="L18" s="17" t="s">
        <v>15</v>
      </c>
    </row>
    <row r="19" spans="1:12" ht="252.75" customHeight="1">
      <c r="A19" s="26">
        <v>8</v>
      </c>
      <c r="B19" s="31" t="s">
        <v>82</v>
      </c>
      <c r="C19" s="25" t="s">
        <v>14</v>
      </c>
      <c r="D19" s="10" t="s">
        <v>83</v>
      </c>
      <c r="E19" s="23" t="s">
        <v>75</v>
      </c>
      <c r="F19" s="23">
        <v>1</v>
      </c>
      <c r="G19" s="29">
        <v>795848</v>
      </c>
      <c r="H19" s="4">
        <f t="shared" si="0"/>
        <v>795848</v>
      </c>
      <c r="I19" s="4">
        <f t="shared" si="1"/>
        <v>891349.76000000013</v>
      </c>
      <c r="J19" s="7" t="s">
        <v>196</v>
      </c>
      <c r="K19" s="25" t="s">
        <v>17</v>
      </c>
      <c r="L19" s="17" t="s">
        <v>15</v>
      </c>
    </row>
    <row r="20" spans="1:12" ht="81.75" customHeight="1">
      <c r="A20" s="26">
        <v>9</v>
      </c>
      <c r="B20" s="16" t="s">
        <v>84</v>
      </c>
      <c r="C20" s="25" t="s">
        <v>14</v>
      </c>
      <c r="D20" s="10" t="s">
        <v>85</v>
      </c>
      <c r="E20" s="23" t="s">
        <v>75</v>
      </c>
      <c r="F20" s="23">
        <v>1</v>
      </c>
      <c r="G20" s="29">
        <v>43946</v>
      </c>
      <c r="H20" s="4">
        <f t="shared" si="0"/>
        <v>43946</v>
      </c>
      <c r="I20" s="4">
        <f t="shared" si="1"/>
        <v>49219.520000000004</v>
      </c>
      <c r="J20" s="7" t="s">
        <v>196</v>
      </c>
      <c r="K20" s="25" t="s">
        <v>17</v>
      </c>
      <c r="L20" s="17" t="s">
        <v>15</v>
      </c>
    </row>
    <row r="21" spans="1:12" ht="98.25" customHeight="1">
      <c r="A21" s="26">
        <v>10</v>
      </c>
      <c r="B21" s="16" t="s">
        <v>542</v>
      </c>
      <c r="C21" s="25" t="s">
        <v>14</v>
      </c>
      <c r="D21" s="10" t="s">
        <v>86</v>
      </c>
      <c r="E21" s="23" t="s">
        <v>75</v>
      </c>
      <c r="F21" s="23">
        <v>1</v>
      </c>
      <c r="G21" s="111">
        <v>58482.14</v>
      </c>
      <c r="H21" s="59">
        <f t="shared" si="0"/>
        <v>58482.14</v>
      </c>
      <c r="I21" s="59">
        <f t="shared" si="1"/>
        <v>65499.996800000008</v>
      </c>
      <c r="J21" s="7" t="s">
        <v>196</v>
      </c>
      <c r="K21" s="25" t="s">
        <v>17</v>
      </c>
      <c r="L21" s="17" t="s">
        <v>15</v>
      </c>
    </row>
    <row r="22" spans="1:12" ht="89.25" customHeight="1">
      <c r="A22" s="26">
        <v>11</v>
      </c>
      <c r="B22" s="16" t="s">
        <v>87</v>
      </c>
      <c r="C22" s="25" t="s">
        <v>14</v>
      </c>
      <c r="D22" s="10" t="s">
        <v>88</v>
      </c>
      <c r="E22" s="23" t="s">
        <v>75</v>
      </c>
      <c r="F22" s="23">
        <v>1</v>
      </c>
      <c r="G22" s="29">
        <v>172321</v>
      </c>
      <c r="H22" s="4">
        <f t="shared" si="0"/>
        <v>172321</v>
      </c>
      <c r="I22" s="4">
        <f t="shared" si="1"/>
        <v>192999.52000000002</v>
      </c>
      <c r="J22" s="7" t="s">
        <v>196</v>
      </c>
      <c r="K22" s="25" t="s">
        <v>17</v>
      </c>
      <c r="L22" s="17" t="s">
        <v>15</v>
      </c>
    </row>
    <row r="23" spans="1:12" ht="123" customHeight="1">
      <c r="A23" s="26">
        <v>12</v>
      </c>
      <c r="B23" s="16" t="s">
        <v>89</v>
      </c>
      <c r="C23" s="25" t="s">
        <v>14</v>
      </c>
      <c r="D23" s="10" t="s">
        <v>90</v>
      </c>
      <c r="E23" s="23" t="s">
        <v>75</v>
      </c>
      <c r="F23" s="23">
        <v>1</v>
      </c>
      <c r="G23" s="29">
        <v>352679</v>
      </c>
      <c r="H23" s="4">
        <f t="shared" si="0"/>
        <v>352679</v>
      </c>
      <c r="I23" s="4">
        <f t="shared" si="1"/>
        <v>395000.48000000004</v>
      </c>
      <c r="J23" s="7" t="s">
        <v>196</v>
      </c>
      <c r="K23" s="25" t="s">
        <v>17</v>
      </c>
      <c r="L23" s="17" t="s">
        <v>15</v>
      </c>
    </row>
    <row r="24" spans="1:12" ht="135.75" customHeight="1">
      <c r="A24" s="26">
        <v>13</v>
      </c>
      <c r="B24" s="35" t="s">
        <v>100</v>
      </c>
      <c r="C24" s="10" t="s">
        <v>14</v>
      </c>
      <c r="D24" s="35" t="s">
        <v>101</v>
      </c>
      <c r="E24" s="36" t="s">
        <v>75</v>
      </c>
      <c r="F24" s="36">
        <v>1</v>
      </c>
      <c r="G24" s="37">
        <v>124726</v>
      </c>
      <c r="H24" s="37">
        <v>124726</v>
      </c>
      <c r="I24" s="38">
        <f t="shared" si="1"/>
        <v>139693.12000000002</v>
      </c>
      <c r="J24" s="39" t="s">
        <v>103</v>
      </c>
      <c r="K24" s="24" t="s">
        <v>17</v>
      </c>
      <c r="L24" s="24" t="s">
        <v>15</v>
      </c>
    </row>
    <row r="25" spans="1:12" ht="119.25" customHeight="1">
      <c r="A25" s="26">
        <v>14</v>
      </c>
      <c r="B25" s="10" t="s">
        <v>100</v>
      </c>
      <c r="C25" s="10" t="s">
        <v>14</v>
      </c>
      <c r="D25" s="10" t="s">
        <v>115</v>
      </c>
      <c r="E25" s="23" t="s">
        <v>75</v>
      </c>
      <c r="F25" s="23">
        <v>1</v>
      </c>
      <c r="G25" s="4">
        <v>308040</v>
      </c>
      <c r="H25" s="4">
        <v>308040</v>
      </c>
      <c r="I25" s="38">
        <f t="shared" si="1"/>
        <v>345004.80000000005</v>
      </c>
      <c r="J25" s="39" t="s">
        <v>103</v>
      </c>
      <c r="K25" s="24" t="s">
        <v>17</v>
      </c>
      <c r="L25" s="24" t="s">
        <v>15</v>
      </c>
    </row>
    <row r="26" spans="1:12" ht="98.25" customHeight="1">
      <c r="A26" s="26">
        <v>15</v>
      </c>
      <c r="B26" s="10" t="s">
        <v>102</v>
      </c>
      <c r="C26" s="10" t="s">
        <v>14</v>
      </c>
      <c r="D26" s="10" t="s">
        <v>112</v>
      </c>
      <c r="E26" s="23" t="s">
        <v>75</v>
      </c>
      <c r="F26" s="23">
        <v>1</v>
      </c>
      <c r="G26" s="4">
        <v>11500</v>
      </c>
      <c r="H26" s="4">
        <v>11500</v>
      </c>
      <c r="I26" s="38">
        <f t="shared" si="1"/>
        <v>12880.000000000002</v>
      </c>
      <c r="J26" s="39" t="s">
        <v>103</v>
      </c>
      <c r="K26" s="24" t="s">
        <v>17</v>
      </c>
      <c r="L26" s="24" t="s">
        <v>15</v>
      </c>
    </row>
    <row r="27" spans="1:12" ht="90.75" customHeight="1">
      <c r="A27" s="26">
        <v>16</v>
      </c>
      <c r="B27" s="10" t="s">
        <v>102</v>
      </c>
      <c r="C27" s="10" t="s">
        <v>14</v>
      </c>
      <c r="D27" s="10" t="s">
        <v>113</v>
      </c>
      <c r="E27" s="23" t="s">
        <v>75</v>
      </c>
      <c r="F27" s="23">
        <v>1</v>
      </c>
      <c r="G27" s="4">
        <v>20400</v>
      </c>
      <c r="H27" s="4">
        <v>20400</v>
      </c>
      <c r="I27" s="38">
        <f t="shared" si="1"/>
        <v>22848.000000000004</v>
      </c>
      <c r="J27" s="39" t="s">
        <v>103</v>
      </c>
      <c r="K27" s="24" t="s">
        <v>17</v>
      </c>
      <c r="L27" s="24" t="s">
        <v>15</v>
      </c>
    </row>
    <row r="28" spans="1:12" ht="81.75" customHeight="1">
      <c r="A28" s="26">
        <v>17</v>
      </c>
      <c r="B28" s="10" t="s">
        <v>102</v>
      </c>
      <c r="C28" s="10" t="s">
        <v>14</v>
      </c>
      <c r="D28" s="10" t="s">
        <v>114</v>
      </c>
      <c r="E28" s="23" t="s">
        <v>75</v>
      </c>
      <c r="F28" s="23">
        <v>1</v>
      </c>
      <c r="G28" s="4">
        <v>34800</v>
      </c>
      <c r="H28" s="4">
        <v>34800</v>
      </c>
      <c r="I28" s="38">
        <f t="shared" si="1"/>
        <v>38976.000000000007</v>
      </c>
      <c r="J28" s="39" t="s">
        <v>103</v>
      </c>
      <c r="K28" s="24" t="s">
        <v>17</v>
      </c>
      <c r="L28" s="24" t="s">
        <v>15</v>
      </c>
    </row>
    <row r="29" spans="1:12" ht="41.25" customHeight="1">
      <c r="A29" s="26">
        <v>18</v>
      </c>
      <c r="B29" s="16" t="s">
        <v>123</v>
      </c>
      <c r="C29" s="263" t="s">
        <v>283</v>
      </c>
      <c r="D29" s="264"/>
      <c r="E29" s="264"/>
      <c r="F29" s="264"/>
      <c r="G29" s="264"/>
      <c r="H29" s="163"/>
      <c r="I29" s="163"/>
      <c r="J29" s="163"/>
      <c r="K29" s="163"/>
      <c r="L29" s="164"/>
    </row>
    <row r="30" spans="1:12" ht="42.75" customHeight="1">
      <c r="A30" s="26">
        <v>19</v>
      </c>
      <c r="B30" s="16" t="s">
        <v>124</v>
      </c>
      <c r="C30" s="263" t="s">
        <v>283</v>
      </c>
      <c r="D30" s="264"/>
      <c r="E30" s="264"/>
      <c r="F30" s="264"/>
      <c r="G30" s="264"/>
      <c r="H30" s="163"/>
      <c r="I30" s="163"/>
      <c r="J30" s="163"/>
      <c r="K30" s="163"/>
      <c r="L30" s="164"/>
    </row>
    <row r="31" spans="1:12" ht="75">
      <c r="A31" s="26">
        <v>20</v>
      </c>
      <c r="B31" s="16" t="s">
        <v>165</v>
      </c>
      <c r="C31" s="22" t="s">
        <v>14</v>
      </c>
      <c r="D31" s="16" t="s">
        <v>162</v>
      </c>
      <c r="E31" s="23" t="s">
        <v>75</v>
      </c>
      <c r="F31" s="23">
        <v>6</v>
      </c>
      <c r="G31" s="4">
        <f>81088/1.12</f>
        <v>72400</v>
      </c>
      <c r="H31" s="4">
        <f t="shared" ref="H31:H37" si="2">F31*G31</f>
        <v>434400</v>
      </c>
      <c r="I31" s="38">
        <f t="shared" ref="I31:I43" si="3">H31*1.12</f>
        <v>486528.00000000006</v>
      </c>
      <c r="J31" s="39" t="s">
        <v>164</v>
      </c>
      <c r="K31" s="24" t="s">
        <v>17</v>
      </c>
      <c r="L31" s="24" t="s">
        <v>15</v>
      </c>
    </row>
    <row r="32" spans="1:12" ht="75">
      <c r="A32" s="26">
        <v>21</v>
      </c>
      <c r="B32" s="16" t="s">
        <v>102</v>
      </c>
      <c r="C32" s="22" t="s">
        <v>14</v>
      </c>
      <c r="D32" s="16" t="s">
        <v>167</v>
      </c>
      <c r="E32" s="23" t="s">
        <v>75</v>
      </c>
      <c r="F32" s="23">
        <v>6</v>
      </c>
      <c r="G32" s="4">
        <f>95082/1.12</f>
        <v>84894.642857142855</v>
      </c>
      <c r="H32" s="4">
        <f t="shared" si="2"/>
        <v>509367.85714285716</v>
      </c>
      <c r="I32" s="38">
        <f t="shared" si="3"/>
        <v>570492.00000000012</v>
      </c>
      <c r="J32" s="39" t="s">
        <v>164</v>
      </c>
      <c r="K32" s="24" t="s">
        <v>17</v>
      </c>
      <c r="L32" s="24" t="s">
        <v>15</v>
      </c>
    </row>
    <row r="33" spans="1:12" ht="45">
      <c r="A33" s="26">
        <v>22</v>
      </c>
      <c r="B33" s="16" t="s">
        <v>166</v>
      </c>
      <c r="C33" s="22" t="s">
        <v>14</v>
      </c>
      <c r="D33" s="16" t="s">
        <v>163</v>
      </c>
      <c r="E33" s="23" t="s">
        <v>75</v>
      </c>
      <c r="F33" s="23">
        <v>4</v>
      </c>
      <c r="G33" s="4">
        <f>13365/1.12</f>
        <v>11933.035714285714</v>
      </c>
      <c r="H33" s="4">
        <f t="shared" si="2"/>
        <v>47732.142857142855</v>
      </c>
      <c r="I33" s="38">
        <f t="shared" si="3"/>
        <v>53460</v>
      </c>
      <c r="J33" s="39" t="s">
        <v>164</v>
      </c>
      <c r="K33" s="24" t="s">
        <v>17</v>
      </c>
      <c r="L33" s="24" t="s">
        <v>15</v>
      </c>
    </row>
    <row r="34" spans="1:12" ht="150">
      <c r="A34" s="26">
        <v>23</v>
      </c>
      <c r="B34" s="25" t="s">
        <v>171</v>
      </c>
      <c r="C34" s="22" t="s">
        <v>14</v>
      </c>
      <c r="D34" s="25" t="s">
        <v>191</v>
      </c>
      <c r="E34" s="23" t="s">
        <v>11</v>
      </c>
      <c r="F34" s="23">
        <v>1</v>
      </c>
      <c r="G34" s="4">
        <v>4370000</v>
      </c>
      <c r="H34" s="4">
        <f t="shared" si="2"/>
        <v>4370000</v>
      </c>
      <c r="I34" s="38">
        <f t="shared" si="3"/>
        <v>4894400</v>
      </c>
      <c r="J34" s="39" t="s">
        <v>172</v>
      </c>
      <c r="K34" s="24" t="s">
        <v>17</v>
      </c>
      <c r="L34" s="24" t="s">
        <v>15</v>
      </c>
    </row>
    <row r="35" spans="1:12" ht="135">
      <c r="A35" s="26">
        <v>24</v>
      </c>
      <c r="B35" s="25" t="s">
        <v>173</v>
      </c>
      <c r="C35" s="10" t="s">
        <v>46</v>
      </c>
      <c r="D35" s="25" t="s">
        <v>187</v>
      </c>
      <c r="E35" s="23" t="s">
        <v>11</v>
      </c>
      <c r="F35" s="23">
        <v>1</v>
      </c>
      <c r="G35" s="4">
        <f>19500000/1.12</f>
        <v>17410714.285714284</v>
      </c>
      <c r="H35" s="4">
        <f t="shared" si="2"/>
        <v>17410714.285714284</v>
      </c>
      <c r="I35" s="38">
        <f t="shared" si="3"/>
        <v>19500000</v>
      </c>
      <c r="J35" s="39" t="s">
        <v>174</v>
      </c>
      <c r="K35" s="24" t="s">
        <v>17</v>
      </c>
      <c r="L35" s="24" t="s">
        <v>15</v>
      </c>
    </row>
    <row r="36" spans="1:12" ht="60">
      <c r="A36" s="26">
        <v>25</v>
      </c>
      <c r="B36" s="7" t="s">
        <v>204</v>
      </c>
      <c r="C36" s="25" t="s">
        <v>14</v>
      </c>
      <c r="D36" s="54" t="s">
        <v>249</v>
      </c>
      <c r="E36" s="23" t="s">
        <v>11</v>
      </c>
      <c r="F36" s="23">
        <v>1</v>
      </c>
      <c r="G36" s="4">
        <v>1056891</v>
      </c>
      <c r="H36" s="4">
        <f t="shared" si="2"/>
        <v>1056891</v>
      </c>
      <c r="I36" s="38">
        <f t="shared" si="3"/>
        <v>1183717.9200000002</v>
      </c>
      <c r="J36" s="39" t="s">
        <v>205</v>
      </c>
      <c r="K36" s="24" t="s">
        <v>17</v>
      </c>
      <c r="L36" s="24" t="s">
        <v>15</v>
      </c>
    </row>
    <row r="37" spans="1:12" ht="60">
      <c r="A37" s="26">
        <v>26</v>
      </c>
      <c r="B37" s="16" t="s">
        <v>219</v>
      </c>
      <c r="C37" s="56" t="s">
        <v>14</v>
      </c>
      <c r="D37" s="57" t="s">
        <v>220</v>
      </c>
      <c r="E37" s="58" t="s">
        <v>75</v>
      </c>
      <c r="F37" s="23">
        <v>3</v>
      </c>
      <c r="G37" s="4">
        <v>222171</v>
      </c>
      <c r="H37" s="4">
        <f t="shared" si="2"/>
        <v>666513</v>
      </c>
      <c r="I37" s="38">
        <f t="shared" si="3"/>
        <v>746494.56</v>
      </c>
      <c r="J37" s="39" t="s">
        <v>221</v>
      </c>
      <c r="K37" s="24" t="s">
        <v>17</v>
      </c>
      <c r="L37" s="24" t="s">
        <v>15</v>
      </c>
    </row>
    <row r="38" spans="1:12" ht="135">
      <c r="A38" s="26">
        <v>27</v>
      </c>
      <c r="B38" s="49" t="s">
        <v>224</v>
      </c>
      <c r="C38" s="56" t="s">
        <v>14</v>
      </c>
      <c r="D38" s="165" t="s">
        <v>706</v>
      </c>
      <c r="E38" s="36" t="s">
        <v>11</v>
      </c>
      <c r="F38" s="36">
        <v>1</v>
      </c>
      <c r="G38" s="37">
        <v>5404312.5</v>
      </c>
      <c r="H38" s="4">
        <v>5404312.5</v>
      </c>
      <c r="I38" s="38">
        <f t="shared" si="3"/>
        <v>6052830.0000000009</v>
      </c>
      <c r="J38" s="7" t="s">
        <v>225</v>
      </c>
      <c r="K38" s="24" t="s">
        <v>17</v>
      </c>
      <c r="L38" s="24" t="s">
        <v>15</v>
      </c>
    </row>
    <row r="39" spans="1:12" ht="150">
      <c r="A39" s="18">
        <v>28</v>
      </c>
      <c r="B39" s="25" t="s">
        <v>236</v>
      </c>
      <c r="C39" s="56" t="s">
        <v>14</v>
      </c>
      <c r="D39" s="104" t="s">
        <v>250</v>
      </c>
      <c r="E39" s="23" t="s">
        <v>11</v>
      </c>
      <c r="F39" s="23">
        <v>1</v>
      </c>
      <c r="G39" s="59">
        <v>1892857</v>
      </c>
      <c r="H39" s="59">
        <v>1892857</v>
      </c>
      <c r="I39" s="60">
        <f t="shared" si="3"/>
        <v>2119999.8400000003</v>
      </c>
      <c r="J39" s="7" t="s">
        <v>237</v>
      </c>
      <c r="K39" s="24" t="s">
        <v>17</v>
      </c>
      <c r="L39" s="24" t="s">
        <v>15</v>
      </c>
    </row>
    <row r="40" spans="1:12" ht="105">
      <c r="A40" s="18">
        <v>29</v>
      </c>
      <c r="B40" s="25" t="s">
        <v>239</v>
      </c>
      <c r="C40" s="56" t="s">
        <v>14</v>
      </c>
      <c r="D40" s="104" t="s">
        <v>240</v>
      </c>
      <c r="E40" s="23" t="s">
        <v>11</v>
      </c>
      <c r="F40" s="23">
        <v>1</v>
      </c>
      <c r="G40" s="59">
        <v>2302805</v>
      </c>
      <c r="H40" s="59">
        <v>2302805</v>
      </c>
      <c r="I40" s="60">
        <f t="shared" si="3"/>
        <v>2579141.6</v>
      </c>
      <c r="J40" s="7" t="s">
        <v>238</v>
      </c>
      <c r="K40" s="24" t="s">
        <v>17</v>
      </c>
      <c r="L40" s="24" t="s">
        <v>15</v>
      </c>
    </row>
    <row r="41" spans="1:12" ht="45">
      <c r="A41" s="26">
        <v>30</v>
      </c>
      <c r="B41" s="166" t="s">
        <v>241</v>
      </c>
      <c r="C41" s="56" t="s">
        <v>14</v>
      </c>
      <c r="D41" s="104" t="s">
        <v>251</v>
      </c>
      <c r="E41" s="58" t="s">
        <v>75</v>
      </c>
      <c r="F41" s="61">
        <v>20</v>
      </c>
      <c r="G41" s="59">
        <v>22767.86</v>
      </c>
      <c r="H41" s="59">
        <f>F41*G41</f>
        <v>455357.2</v>
      </c>
      <c r="I41" s="60">
        <f t="shared" si="3"/>
        <v>510000.06400000007</v>
      </c>
      <c r="J41" s="7" t="s">
        <v>237</v>
      </c>
      <c r="K41" s="24" t="s">
        <v>17</v>
      </c>
      <c r="L41" s="24" t="s">
        <v>15</v>
      </c>
    </row>
    <row r="42" spans="1:12" ht="100.5" customHeight="1">
      <c r="A42" s="26">
        <v>31</v>
      </c>
      <c r="B42" s="166" t="s">
        <v>242</v>
      </c>
      <c r="C42" s="56" t="s">
        <v>14</v>
      </c>
      <c r="D42" s="104" t="s">
        <v>252</v>
      </c>
      <c r="E42" s="58" t="s">
        <v>75</v>
      </c>
      <c r="F42" s="61">
        <v>20</v>
      </c>
      <c r="G42" s="59">
        <v>8035.71</v>
      </c>
      <c r="H42" s="59">
        <f>F42*G42</f>
        <v>160714.20000000001</v>
      </c>
      <c r="I42" s="60">
        <f t="shared" si="3"/>
        <v>179999.90400000004</v>
      </c>
      <c r="J42" s="7" t="s">
        <v>237</v>
      </c>
      <c r="K42" s="24" t="s">
        <v>17</v>
      </c>
      <c r="L42" s="24" t="s">
        <v>15</v>
      </c>
    </row>
    <row r="43" spans="1:12" ht="45">
      <c r="A43" s="26">
        <v>32</v>
      </c>
      <c r="B43" s="166" t="s">
        <v>243</v>
      </c>
      <c r="C43" s="56" t="s">
        <v>14</v>
      </c>
      <c r="D43" s="104" t="s">
        <v>253</v>
      </c>
      <c r="E43" s="58" t="s">
        <v>75</v>
      </c>
      <c r="F43" s="61">
        <v>50</v>
      </c>
      <c r="G43" s="59">
        <v>19642.86</v>
      </c>
      <c r="H43" s="59">
        <f>F43*G43</f>
        <v>982143</v>
      </c>
      <c r="I43" s="60">
        <f t="shared" si="3"/>
        <v>1100000.1600000001</v>
      </c>
      <c r="J43" s="7" t="s">
        <v>237</v>
      </c>
      <c r="K43" s="24" t="s">
        <v>17</v>
      </c>
      <c r="L43" s="24" t="s">
        <v>15</v>
      </c>
    </row>
    <row r="44" spans="1:12">
      <c r="A44" s="26">
        <v>33</v>
      </c>
      <c r="B44" s="166" t="s">
        <v>244</v>
      </c>
      <c r="C44" s="263" t="s">
        <v>283</v>
      </c>
      <c r="D44" s="264"/>
      <c r="E44" s="264"/>
      <c r="F44" s="264"/>
      <c r="G44" s="264"/>
      <c r="H44" s="163"/>
      <c r="I44" s="163"/>
      <c r="J44" s="163"/>
      <c r="K44" s="163"/>
      <c r="L44" s="164"/>
    </row>
    <row r="45" spans="1:12" ht="93" customHeight="1">
      <c r="A45" s="18">
        <v>34</v>
      </c>
      <c r="B45" s="25" t="s">
        <v>268</v>
      </c>
      <c r="C45" s="56" t="s">
        <v>14</v>
      </c>
      <c r="D45" s="104" t="s">
        <v>295</v>
      </c>
      <c r="E45" s="58" t="s">
        <v>75</v>
      </c>
      <c r="F45" s="23">
        <v>8</v>
      </c>
      <c r="G45" s="59">
        <v>16662</v>
      </c>
      <c r="H45" s="59">
        <f t="shared" ref="H45:H50" si="4">F45*G45</f>
        <v>133296</v>
      </c>
      <c r="I45" s="93">
        <f t="shared" ref="I45:I50" si="5">H45*1.12</f>
        <v>149291.52000000002</v>
      </c>
      <c r="J45" s="7" t="s">
        <v>237</v>
      </c>
      <c r="K45" s="24" t="s">
        <v>17</v>
      </c>
      <c r="L45" s="24" t="s">
        <v>15</v>
      </c>
    </row>
    <row r="46" spans="1:12" s="73" customFormat="1" ht="93" customHeight="1">
      <c r="A46" s="82">
        <v>35</v>
      </c>
      <c r="B46" s="77" t="s">
        <v>269</v>
      </c>
      <c r="C46" s="83" t="s">
        <v>14</v>
      </c>
      <c r="D46" s="167" t="s">
        <v>272</v>
      </c>
      <c r="E46" s="84" t="s">
        <v>75</v>
      </c>
      <c r="F46" s="85">
        <v>9</v>
      </c>
      <c r="G46" s="86">
        <v>7397.32</v>
      </c>
      <c r="H46" s="86">
        <f t="shared" si="4"/>
        <v>66575.88</v>
      </c>
      <c r="I46" s="87">
        <f t="shared" si="5"/>
        <v>74564.985600000015</v>
      </c>
      <c r="J46" s="70" t="s">
        <v>237</v>
      </c>
      <c r="K46" s="81" t="s">
        <v>17</v>
      </c>
      <c r="L46" s="81" t="s">
        <v>15</v>
      </c>
    </row>
    <row r="47" spans="1:12" s="73" customFormat="1" ht="93" customHeight="1">
      <c r="A47" s="82">
        <v>36</v>
      </c>
      <c r="B47" s="77" t="s">
        <v>270</v>
      </c>
      <c r="C47" s="83" t="s">
        <v>14</v>
      </c>
      <c r="D47" s="167" t="s">
        <v>273</v>
      </c>
      <c r="E47" s="84" t="s">
        <v>75</v>
      </c>
      <c r="F47" s="85">
        <v>1</v>
      </c>
      <c r="G47" s="86">
        <v>282366.07</v>
      </c>
      <c r="H47" s="86">
        <f t="shared" si="4"/>
        <v>282366.07</v>
      </c>
      <c r="I47" s="87">
        <f t="shared" si="5"/>
        <v>316249.99840000004</v>
      </c>
      <c r="J47" s="70" t="s">
        <v>267</v>
      </c>
      <c r="K47" s="81" t="s">
        <v>17</v>
      </c>
      <c r="L47" s="81" t="s">
        <v>15</v>
      </c>
    </row>
    <row r="48" spans="1:12" s="73" customFormat="1" ht="90">
      <c r="A48" s="82">
        <v>37</v>
      </c>
      <c r="B48" s="77" t="s">
        <v>271</v>
      </c>
      <c r="C48" s="83" t="s">
        <v>14</v>
      </c>
      <c r="D48" s="167" t="s">
        <v>274</v>
      </c>
      <c r="E48" s="84" t="s">
        <v>75</v>
      </c>
      <c r="F48" s="85">
        <v>1</v>
      </c>
      <c r="G48" s="86">
        <v>320008.92</v>
      </c>
      <c r="H48" s="86">
        <f t="shared" si="4"/>
        <v>320008.92</v>
      </c>
      <c r="I48" s="87">
        <f t="shared" si="5"/>
        <v>358409.99040000001</v>
      </c>
      <c r="J48" s="70" t="s">
        <v>267</v>
      </c>
      <c r="K48" s="81" t="s">
        <v>17</v>
      </c>
      <c r="L48" s="81" t="s">
        <v>15</v>
      </c>
    </row>
    <row r="49" spans="1:12" ht="45">
      <c r="A49" s="18">
        <v>38</v>
      </c>
      <c r="B49" s="89" t="s">
        <v>280</v>
      </c>
      <c r="C49" s="90" t="s">
        <v>14</v>
      </c>
      <c r="D49" s="91" t="s">
        <v>291</v>
      </c>
      <c r="E49" s="92" t="s">
        <v>281</v>
      </c>
      <c r="F49" s="92">
        <v>92</v>
      </c>
      <c r="G49" s="59">
        <v>2600</v>
      </c>
      <c r="H49" s="59">
        <f t="shared" si="4"/>
        <v>239200</v>
      </c>
      <c r="I49" s="93">
        <f t="shared" si="5"/>
        <v>267904</v>
      </c>
      <c r="J49" s="7" t="s">
        <v>237</v>
      </c>
      <c r="K49" s="24" t="s">
        <v>17</v>
      </c>
      <c r="L49" s="24" t="s">
        <v>15</v>
      </c>
    </row>
    <row r="50" spans="1:12" ht="45">
      <c r="A50" s="18">
        <v>39</v>
      </c>
      <c r="B50" s="89" t="s">
        <v>282</v>
      </c>
      <c r="C50" s="90" t="s">
        <v>14</v>
      </c>
      <c r="D50" s="94" t="s">
        <v>292</v>
      </c>
      <c r="E50" s="92" t="s">
        <v>281</v>
      </c>
      <c r="F50" s="95">
        <v>16.600000000000001</v>
      </c>
      <c r="G50" s="59">
        <v>6400</v>
      </c>
      <c r="H50" s="59">
        <f t="shared" si="4"/>
        <v>106240.00000000001</v>
      </c>
      <c r="I50" s="93">
        <f t="shared" si="5"/>
        <v>118988.80000000003</v>
      </c>
      <c r="J50" s="7" t="s">
        <v>237</v>
      </c>
      <c r="K50" s="24" t="s">
        <v>17</v>
      </c>
      <c r="L50" s="24" t="s">
        <v>15</v>
      </c>
    </row>
    <row r="51" spans="1:12">
      <c r="A51" s="18">
        <v>40</v>
      </c>
      <c r="B51" s="89" t="s">
        <v>296</v>
      </c>
      <c r="C51" s="263" t="s">
        <v>283</v>
      </c>
      <c r="D51" s="264"/>
      <c r="E51" s="264"/>
      <c r="F51" s="264"/>
      <c r="G51" s="264"/>
      <c r="H51" s="163"/>
      <c r="I51" s="163"/>
      <c r="J51" s="163"/>
      <c r="K51" s="163"/>
      <c r="L51" s="164"/>
    </row>
    <row r="52" spans="1:12" ht="165">
      <c r="A52" s="26">
        <v>41</v>
      </c>
      <c r="B52" s="89" t="s">
        <v>309</v>
      </c>
      <c r="C52" s="90" t="s">
        <v>14</v>
      </c>
      <c r="D52" s="6" t="s">
        <v>312</v>
      </c>
      <c r="E52" s="58" t="s">
        <v>75</v>
      </c>
      <c r="F52" s="23">
        <v>1</v>
      </c>
      <c r="G52" s="4">
        <f>5888781/1.12</f>
        <v>5257840.1785714282</v>
      </c>
      <c r="H52" s="4">
        <f>5888781/1.12</f>
        <v>5257840.1785714282</v>
      </c>
      <c r="I52" s="93">
        <f t="shared" ref="I52:I83" si="6">H52*1.12</f>
        <v>5888781</v>
      </c>
      <c r="J52" s="7" t="s">
        <v>238</v>
      </c>
      <c r="K52" s="24" t="s">
        <v>17</v>
      </c>
      <c r="L52" s="24" t="s">
        <v>15</v>
      </c>
    </row>
    <row r="53" spans="1:12" ht="60">
      <c r="A53" s="26">
        <v>42</v>
      </c>
      <c r="B53" s="89" t="s">
        <v>310</v>
      </c>
      <c r="C53" s="90" t="s">
        <v>14</v>
      </c>
      <c r="D53" s="6" t="s">
        <v>313</v>
      </c>
      <c r="E53" s="58" t="s">
        <v>75</v>
      </c>
      <c r="F53" s="23">
        <v>1</v>
      </c>
      <c r="G53" s="4">
        <f>432201/1.12</f>
        <v>385893.74999999994</v>
      </c>
      <c r="H53" s="4">
        <f>432201/1.12</f>
        <v>385893.74999999994</v>
      </c>
      <c r="I53" s="93">
        <f t="shared" si="6"/>
        <v>432201</v>
      </c>
      <c r="J53" s="7" t="s">
        <v>311</v>
      </c>
      <c r="K53" s="24" t="s">
        <v>17</v>
      </c>
      <c r="L53" s="24" t="s">
        <v>15</v>
      </c>
    </row>
    <row r="54" spans="1:12" ht="135">
      <c r="A54" s="26">
        <v>43</v>
      </c>
      <c r="B54" s="96" t="s">
        <v>331</v>
      </c>
      <c r="C54" s="10" t="s">
        <v>14</v>
      </c>
      <c r="D54" s="96" t="s">
        <v>471</v>
      </c>
      <c r="E54" s="23" t="s">
        <v>75</v>
      </c>
      <c r="F54" s="23">
        <v>2</v>
      </c>
      <c r="G54" s="55">
        <v>1037845.54</v>
      </c>
      <c r="H54" s="59">
        <f t="shared" ref="H54:H98" si="7">F54*G54</f>
        <v>2075691.08</v>
      </c>
      <c r="I54" s="93">
        <f t="shared" si="6"/>
        <v>2324774.0096000005</v>
      </c>
      <c r="J54" s="7" t="s">
        <v>238</v>
      </c>
      <c r="K54" s="24" t="s">
        <v>17</v>
      </c>
      <c r="L54" s="24" t="s">
        <v>15</v>
      </c>
    </row>
    <row r="55" spans="1:12" ht="75">
      <c r="A55" s="26">
        <v>44</v>
      </c>
      <c r="B55" s="96" t="s">
        <v>332</v>
      </c>
      <c r="C55" s="10" t="s">
        <v>14</v>
      </c>
      <c r="D55" s="96" t="s">
        <v>333</v>
      </c>
      <c r="E55" s="23" t="s">
        <v>75</v>
      </c>
      <c r="F55" s="23">
        <v>1</v>
      </c>
      <c r="G55" s="55">
        <v>596891.06999999995</v>
      </c>
      <c r="H55" s="59">
        <f t="shared" si="7"/>
        <v>596891.06999999995</v>
      </c>
      <c r="I55" s="93">
        <f t="shared" si="6"/>
        <v>668517.99840000004</v>
      </c>
      <c r="J55" s="7" t="s">
        <v>238</v>
      </c>
      <c r="K55" s="24" t="s">
        <v>17</v>
      </c>
      <c r="L55" s="24" t="s">
        <v>15</v>
      </c>
    </row>
    <row r="56" spans="1:12" ht="93" customHeight="1">
      <c r="A56" s="26">
        <v>45</v>
      </c>
      <c r="B56" s="96" t="s">
        <v>334</v>
      </c>
      <c r="C56" s="10" t="s">
        <v>14</v>
      </c>
      <c r="D56" s="96" t="s">
        <v>335</v>
      </c>
      <c r="E56" s="23" t="s">
        <v>75</v>
      </c>
      <c r="F56" s="23">
        <v>1</v>
      </c>
      <c r="G56" s="55">
        <v>646119.64</v>
      </c>
      <c r="H56" s="59">
        <f t="shared" si="7"/>
        <v>646119.64</v>
      </c>
      <c r="I56" s="93">
        <f t="shared" si="6"/>
        <v>723653.99680000008</v>
      </c>
      <c r="J56" s="7" t="s">
        <v>238</v>
      </c>
      <c r="K56" s="24" t="s">
        <v>17</v>
      </c>
      <c r="L56" s="24" t="s">
        <v>15</v>
      </c>
    </row>
    <row r="57" spans="1:12" ht="60">
      <c r="A57" s="26">
        <v>46</v>
      </c>
      <c r="B57" s="25" t="s">
        <v>336</v>
      </c>
      <c r="C57" s="10" t="s">
        <v>14</v>
      </c>
      <c r="D57" s="96" t="s">
        <v>472</v>
      </c>
      <c r="E57" s="23" t="s">
        <v>75</v>
      </c>
      <c r="F57" s="23">
        <v>1</v>
      </c>
      <c r="G57" s="55">
        <v>553816.06999999995</v>
      </c>
      <c r="H57" s="59">
        <f t="shared" si="7"/>
        <v>553816.06999999995</v>
      </c>
      <c r="I57" s="93">
        <f t="shared" si="6"/>
        <v>620273.99840000004</v>
      </c>
      <c r="J57" s="7" t="s">
        <v>238</v>
      </c>
      <c r="K57" s="24" t="s">
        <v>17</v>
      </c>
      <c r="L57" s="24" t="s">
        <v>15</v>
      </c>
    </row>
    <row r="58" spans="1:12" ht="60">
      <c r="A58" s="26">
        <v>47</v>
      </c>
      <c r="B58" s="25" t="s">
        <v>337</v>
      </c>
      <c r="C58" s="10" t="s">
        <v>14</v>
      </c>
      <c r="D58" s="96" t="s">
        <v>473</v>
      </c>
      <c r="E58" s="23" t="s">
        <v>75</v>
      </c>
      <c r="F58" s="23">
        <v>1</v>
      </c>
      <c r="G58" s="55">
        <v>338442.86</v>
      </c>
      <c r="H58" s="59">
        <f t="shared" si="7"/>
        <v>338442.86</v>
      </c>
      <c r="I58" s="93">
        <f t="shared" si="6"/>
        <v>379056.00320000004</v>
      </c>
      <c r="J58" s="7" t="s">
        <v>238</v>
      </c>
      <c r="K58" s="24" t="s">
        <v>17</v>
      </c>
      <c r="L58" s="24" t="s">
        <v>15</v>
      </c>
    </row>
    <row r="59" spans="1:12" ht="93" customHeight="1">
      <c r="A59" s="26">
        <v>48</v>
      </c>
      <c r="B59" s="25" t="s">
        <v>338</v>
      </c>
      <c r="C59" s="10" t="s">
        <v>14</v>
      </c>
      <c r="D59" s="96" t="s">
        <v>339</v>
      </c>
      <c r="E59" s="23" t="s">
        <v>75</v>
      </c>
      <c r="F59" s="23">
        <v>1</v>
      </c>
      <c r="G59" s="55">
        <v>166144.64000000001</v>
      </c>
      <c r="H59" s="59">
        <f t="shared" si="7"/>
        <v>166144.64000000001</v>
      </c>
      <c r="I59" s="93">
        <f t="shared" si="6"/>
        <v>186081.99680000002</v>
      </c>
      <c r="J59" s="7" t="s">
        <v>238</v>
      </c>
      <c r="K59" s="24" t="s">
        <v>17</v>
      </c>
      <c r="L59" s="24" t="s">
        <v>15</v>
      </c>
    </row>
    <row r="60" spans="1:12" ht="105">
      <c r="A60" s="26">
        <v>49</v>
      </c>
      <c r="B60" s="96" t="s">
        <v>340</v>
      </c>
      <c r="C60" s="10" t="s">
        <v>14</v>
      </c>
      <c r="D60" s="96" t="s">
        <v>474</v>
      </c>
      <c r="E60" s="23" t="s">
        <v>75</v>
      </c>
      <c r="F60" s="23">
        <v>1</v>
      </c>
      <c r="G60" s="55">
        <v>323059.82</v>
      </c>
      <c r="H60" s="59">
        <f t="shared" si="7"/>
        <v>323059.82</v>
      </c>
      <c r="I60" s="93">
        <f t="shared" si="6"/>
        <v>361826.99840000004</v>
      </c>
      <c r="J60" s="7" t="s">
        <v>238</v>
      </c>
      <c r="K60" s="24" t="s">
        <v>17</v>
      </c>
      <c r="L60" s="24" t="s">
        <v>15</v>
      </c>
    </row>
    <row r="61" spans="1:12" ht="105">
      <c r="A61" s="26">
        <v>50</v>
      </c>
      <c r="B61" s="25" t="s">
        <v>341</v>
      </c>
      <c r="C61" s="10" t="s">
        <v>14</v>
      </c>
      <c r="D61" s="96" t="s">
        <v>475</v>
      </c>
      <c r="E61" s="23" t="s">
        <v>75</v>
      </c>
      <c r="F61" s="23">
        <v>1</v>
      </c>
      <c r="G61" s="55">
        <v>523049.11</v>
      </c>
      <c r="H61" s="59">
        <f t="shared" si="7"/>
        <v>523049.11</v>
      </c>
      <c r="I61" s="93">
        <f t="shared" si="6"/>
        <v>585815.00320000004</v>
      </c>
      <c r="J61" s="7" t="s">
        <v>238</v>
      </c>
      <c r="K61" s="24" t="s">
        <v>17</v>
      </c>
      <c r="L61" s="24" t="s">
        <v>15</v>
      </c>
    </row>
    <row r="62" spans="1:12" ht="105">
      <c r="A62" s="26">
        <v>51</v>
      </c>
      <c r="B62" s="96" t="s">
        <v>342</v>
      </c>
      <c r="C62" s="10" t="s">
        <v>14</v>
      </c>
      <c r="D62" s="96" t="s">
        <v>344</v>
      </c>
      <c r="E62" s="59" t="s">
        <v>75</v>
      </c>
      <c r="F62" s="4">
        <v>4</v>
      </c>
      <c r="G62" s="59">
        <f>78990/1.12</f>
        <v>70526.78571428571</v>
      </c>
      <c r="H62" s="59">
        <f t="shared" si="7"/>
        <v>282107.14285714284</v>
      </c>
      <c r="I62" s="93">
        <f t="shared" si="6"/>
        <v>315960</v>
      </c>
      <c r="J62" s="7" t="s">
        <v>347</v>
      </c>
      <c r="K62" s="24" t="s">
        <v>17</v>
      </c>
      <c r="L62" s="24" t="s">
        <v>15</v>
      </c>
    </row>
    <row r="63" spans="1:12" ht="45">
      <c r="A63" s="26">
        <v>52</v>
      </c>
      <c r="B63" s="96" t="s">
        <v>345</v>
      </c>
      <c r="C63" s="10" t="s">
        <v>14</v>
      </c>
      <c r="D63" s="96" t="s">
        <v>346</v>
      </c>
      <c r="E63" s="59" t="s">
        <v>75</v>
      </c>
      <c r="F63" s="4">
        <v>1</v>
      </c>
      <c r="G63" s="59">
        <f>69990/1.12</f>
        <v>62491.07142857142</v>
      </c>
      <c r="H63" s="59">
        <f t="shared" si="7"/>
        <v>62491.07142857142</v>
      </c>
      <c r="I63" s="93">
        <f t="shared" si="6"/>
        <v>69990</v>
      </c>
      <c r="J63" s="7" t="s">
        <v>347</v>
      </c>
      <c r="K63" s="24" t="s">
        <v>17</v>
      </c>
      <c r="L63" s="24" t="s">
        <v>15</v>
      </c>
    </row>
    <row r="64" spans="1:12" ht="45">
      <c r="A64" s="26">
        <v>53</v>
      </c>
      <c r="B64" s="96" t="s">
        <v>348</v>
      </c>
      <c r="C64" s="10" t="s">
        <v>14</v>
      </c>
      <c r="D64" s="96" t="s">
        <v>349</v>
      </c>
      <c r="E64" s="59" t="s">
        <v>11</v>
      </c>
      <c r="F64" s="4">
        <v>1</v>
      </c>
      <c r="G64" s="59">
        <v>4210630.3600000003</v>
      </c>
      <c r="H64" s="59">
        <f t="shared" si="7"/>
        <v>4210630.3600000003</v>
      </c>
      <c r="I64" s="93">
        <f t="shared" si="6"/>
        <v>4715906.0032000011</v>
      </c>
      <c r="J64" s="7" t="s">
        <v>267</v>
      </c>
      <c r="K64" s="24" t="s">
        <v>17</v>
      </c>
      <c r="L64" s="24" t="s">
        <v>15</v>
      </c>
    </row>
    <row r="65" spans="1:12" ht="45">
      <c r="A65" s="26">
        <v>54</v>
      </c>
      <c r="B65" s="25" t="s">
        <v>364</v>
      </c>
      <c r="C65" s="10" t="s">
        <v>14</v>
      </c>
      <c r="D65" s="25" t="s">
        <v>369</v>
      </c>
      <c r="E65" s="25" t="s">
        <v>374</v>
      </c>
      <c r="F65" s="25">
        <v>16</v>
      </c>
      <c r="G65" s="55">
        <f>31700/1.12</f>
        <v>28303.571428571428</v>
      </c>
      <c r="H65" s="59">
        <f t="shared" si="7"/>
        <v>452857.14285714284</v>
      </c>
      <c r="I65" s="93">
        <f t="shared" si="6"/>
        <v>507200.00000000006</v>
      </c>
      <c r="J65" s="7" t="s">
        <v>238</v>
      </c>
      <c r="K65" s="24" t="s">
        <v>17</v>
      </c>
      <c r="L65" s="24" t="s">
        <v>15</v>
      </c>
    </row>
    <row r="66" spans="1:12" ht="45">
      <c r="A66" s="26">
        <v>55</v>
      </c>
      <c r="B66" s="25" t="s">
        <v>365</v>
      </c>
      <c r="C66" s="10" t="s">
        <v>14</v>
      </c>
      <c r="D66" s="25" t="s">
        <v>370</v>
      </c>
      <c r="E66" s="25" t="s">
        <v>374</v>
      </c>
      <c r="F66" s="25">
        <v>16</v>
      </c>
      <c r="G66" s="55">
        <f>31700/1.12</f>
        <v>28303.571428571428</v>
      </c>
      <c r="H66" s="59">
        <f t="shared" si="7"/>
        <v>452857.14285714284</v>
      </c>
      <c r="I66" s="93">
        <f t="shared" si="6"/>
        <v>507200.00000000006</v>
      </c>
      <c r="J66" s="7" t="s">
        <v>238</v>
      </c>
      <c r="K66" s="24" t="s">
        <v>17</v>
      </c>
      <c r="L66" s="24" t="s">
        <v>15</v>
      </c>
    </row>
    <row r="67" spans="1:12" ht="45">
      <c r="A67" s="26">
        <v>56</v>
      </c>
      <c r="B67" s="25" t="s">
        <v>366</v>
      </c>
      <c r="C67" s="10" t="s">
        <v>14</v>
      </c>
      <c r="D67" s="25" t="s">
        <v>371</v>
      </c>
      <c r="E67" s="25" t="s">
        <v>374</v>
      </c>
      <c r="F67" s="25">
        <v>14</v>
      </c>
      <c r="G67" s="55">
        <f>33500/1.12</f>
        <v>29910.714285714283</v>
      </c>
      <c r="H67" s="59">
        <f t="shared" si="7"/>
        <v>418749.99999999994</v>
      </c>
      <c r="I67" s="93">
        <f t="shared" si="6"/>
        <v>469000</v>
      </c>
      <c r="J67" s="7" t="s">
        <v>238</v>
      </c>
      <c r="K67" s="24" t="s">
        <v>17</v>
      </c>
      <c r="L67" s="24" t="s">
        <v>15</v>
      </c>
    </row>
    <row r="68" spans="1:12" ht="45">
      <c r="A68" s="26">
        <v>57</v>
      </c>
      <c r="B68" s="25" t="s">
        <v>367</v>
      </c>
      <c r="C68" s="10" t="s">
        <v>14</v>
      </c>
      <c r="D68" s="25" t="s">
        <v>372</v>
      </c>
      <c r="E68" s="25" t="s">
        <v>374</v>
      </c>
      <c r="F68" s="25">
        <v>14</v>
      </c>
      <c r="G68" s="55">
        <f>63300/1.12</f>
        <v>56517.857142857138</v>
      </c>
      <c r="H68" s="59">
        <f t="shared" si="7"/>
        <v>791249.99999999988</v>
      </c>
      <c r="I68" s="93">
        <f t="shared" si="6"/>
        <v>886200</v>
      </c>
      <c r="J68" s="7" t="s">
        <v>238</v>
      </c>
      <c r="K68" s="24" t="s">
        <v>17</v>
      </c>
      <c r="L68" s="24" t="s">
        <v>15</v>
      </c>
    </row>
    <row r="69" spans="1:12" ht="45">
      <c r="A69" s="26">
        <v>58</v>
      </c>
      <c r="B69" s="25" t="s">
        <v>368</v>
      </c>
      <c r="C69" s="10" t="s">
        <v>14</v>
      </c>
      <c r="D69" s="25" t="s">
        <v>373</v>
      </c>
      <c r="E69" s="25" t="s">
        <v>374</v>
      </c>
      <c r="F69" s="25">
        <v>8</v>
      </c>
      <c r="G69" s="55">
        <f>32000/1.12</f>
        <v>28571.428571428569</v>
      </c>
      <c r="H69" s="59">
        <f t="shared" si="7"/>
        <v>228571.42857142855</v>
      </c>
      <c r="I69" s="93">
        <f t="shared" si="6"/>
        <v>256000</v>
      </c>
      <c r="J69" s="7" t="s">
        <v>238</v>
      </c>
      <c r="K69" s="24" t="s">
        <v>17</v>
      </c>
      <c r="L69" s="24" t="s">
        <v>15</v>
      </c>
    </row>
    <row r="70" spans="1:12" ht="60">
      <c r="A70" s="26">
        <v>59</v>
      </c>
      <c r="B70" s="11" t="s">
        <v>375</v>
      </c>
      <c r="C70" s="10" t="s">
        <v>14</v>
      </c>
      <c r="D70" s="54" t="s">
        <v>379</v>
      </c>
      <c r="E70" s="54" t="s">
        <v>75</v>
      </c>
      <c r="F70" s="54">
        <v>1</v>
      </c>
      <c r="G70" s="55">
        <f>326224/1.12</f>
        <v>291271.42857142852</v>
      </c>
      <c r="H70" s="59">
        <f t="shared" si="7"/>
        <v>291271.42857142852</v>
      </c>
      <c r="I70" s="93">
        <f t="shared" si="6"/>
        <v>326224</v>
      </c>
      <c r="J70" s="7" t="s">
        <v>238</v>
      </c>
      <c r="K70" s="24" t="s">
        <v>17</v>
      </c>
      <c r="L70" s="24" t="s">
        <v>15</v>
      </c>
    </row>
    <row r="71" spans="1:12" ht="60">
      <c r="A71" s="26">
        <v>60</v>
      </c>
      <c r="B71" s="25" t="s">
        <v>376</v>
      </c>
      <c r="C71" s="10" t="s">
        <v>14</v>
      </c>
      <c r="D71" s="54" t="s">
        <v>380</v>
      </c>
      <c r="E71" s="54" t="s">
        <v>75</v>
      </c>
      <c r="F71" s="54">
        <v>1</v>
      </c>
      <c r="G71" s="55">
        <f>3229186/1.12</f>
        <v>2883201.7857142854</v>
      </c>
      <c r="H71" s="59">
        <f t="shared" si="7"/>
        <v>2883201.7857142854</v>
      </c>
      <c r="I71" s="93">
        <f t="shared" si="6"/>
        <v>3229186</v>
      </c>
      <c r="J71" s="7" t="s">
        <v>238</v>
      </c>
      <c r="K71" s="24" t="s">
        <v>17</v>
      </c>
      <c r="L71" s="24" t="s">
        <v>15</v>
      </c>
    </row>
    <row r="72" spans="1:12" ht="93" customHeight="1">
      <c r="A72" s="26">
        <v>61</v>
      </c>
      <c r="B72" s="25" t="s">
        <v>377</v>
      </c>
      <c r="C72" s="10" t="s">
        <v>14</v>
      </c>
      <c r="D72" s="54" t="s">
        <v>381</v>
      </c>
      <c r="E72" s="54" t="s">
        <v>75</v>
      </c>
      <c r="F72" s="54">
        <v>1</v>
      </c>
      <c r="G72" s="55">
        <f>3775130/1.12</f>
        <v>3370651.7857142854</v>
      </c>
      <c r="H72" s="59">
        <f t="shared" si="7"/>
        <v>3370651.7857142854</v>
      </c>
      <c r="I72" s="93">
        <f t="shared" si="6"/>
        <v>3775130</v>
      </c>
      <c r="J72" s="7" t="s">
        <v>238</v>
      </c>
      <c r="K72" s="24" t="s">
        <v>17</v>
      </c>
      <c r="L72" s="24" t="s">
        <v>15</v>
      </c>
    </row>
    <row r="73" spans="1:12" ht="60">
      <c r="A73" s="26">
        <v>62</v>
      </c>
      <c r="B73" s="25" t="s">
        <v>378</v>
      </c>
      <c r="C73" s="10" t="s">
        <v>14</v>
      </c>
      <c r="D73" s="54" t="s">
        <v>382</v>
      </c>
      <c r="E73" s="54" t="s">
        <v>75</v>
      </c>
      <c r="F73" s="54">
        <v>1</v>
      </c>
      <c r="G73" s="55">
        <f>929483/1.12</f>
        <v>829895.53571428568</v>
      </c>
      <c r="H73" s="59">
        <f t="shared" si="7"/>
        <v>829895.53571428568</v>
      </c>
      <c r="I73" s="93">
        <f t="shared" si="6"/>
        <v>929483</v>
      </c>
      <c r="J73" s="7" t="s">
        <v>238</v>
      </c>
      <c r="K73" s="24" t="s">
        <v>17</v>
      </c>
      <c r="L73" s="24" t="s">
        <v>15</v>
      </c>
    </row>
    <row r="74" spans="1:12" ht="93" customHeight="1">
      <c r="A74" s="18">
        <v>63</v>
      </c>
      <c r="B74" s="25" t="s">
        <v>394</v>
      </c>
      <c r="C74" s="10" t="s">
        <v>14</v>
      </c>
      <c r="D74" s="25" t="s">
        <v>393</v>
      </c>
      <c r="E74" s="54" t="s">
        <v>75</v>
      </c>
      <c r="F74" s="54">
        <v>2</v>
      </c>
      <c r="G74" s="55">
        <v>2170458</v>
      </c>
      <c r="H74" s="59">
        <f t="shared" si="7"/>
        <v>4340916</v>
      </c>
      <c r="I74" s="93">
        <f t="shared" si="6"/>
        <v>4861825.9200000009</v>
      </c>
      <c r="J74" s="7" t="s">
        <v>238</v>
      </c>
      <c r="K74" s="24" t="s">
        <v>17</v>
      </c>
      <c r="L74" s="24" t="s">
        <v>15</v>
      </c>
    </row>
    <row r="75" spans="1:12" ht="156" customHeight="1">
      <c r="A75" s="18">
        <v>64</v>
      </c>
      <c r="B75" s="25" t="s">
        <v>397</v>
      </c>
      <c r="C75" s="10" t="s">
        <v>14</v>
      </c>
      <c r="D75" s="25" t="s">
        <v>398</v>
      </c>
      <c r="E75" s="54" t="s">
        <v>11</v>
      </c>
      <c r="F75" s="54">
        <v>2</v>
      </c>
      <c r="G75" s="55">
        <v>499861</v>
      </c>
      <c r="H75" s="59">
        <f t="shared" si="7"/>
        <v>999722</v>
      </c>
      <c r="I75" s="93">
        <f t="shared" si="6"/>
        <v>1119688.6400000001</v>
      </c>
      <c r="J75" s="7" t="s">
        <v>238</v>
      </c>
      <c r="K75" s="24" t="s">
        <v>17</v>
      </c>
      <c r="L75" s="24" t="s">
        <v>15</v>
      </c>
    </row>
    <row r="76" spans="1:12" ht="90">
      <c r="A76" s="26">
        <v>65</v>
      </c>
      <c r="B76" s="25" t="s">
        <v>399</v>
      </c>
      <c r="C76" s="10" t="s">
        <v>14</v>
      </c>
      <c r="D76" s="25" t="s">
        <v>434</v>
      </c>
      <c r="E76" s="54" t="s">
        <v>11</v>
      </c>
      <c r="F76" s="54">
        <v>1</v>
      </c>
      <c r="G76" s="55">
        <v>191207.14285714299</v>
      </c>
      <c r="H76" s="59">
        <f t="shared" si="7"/>
        <v>191207.14285714299</v>
      </c>
      <c r="I76" s="93">
        <f t="shared" si="6"/>
        <v>214152.00000000017</v>
      </c>
      <c r="J76" s="7" t="s">
        <v>196</v>
      </c>
      <c r="K76" s="24" t="s">
        <v>17</v>
      </c>
      <c r="L76" s="24" t="s">
        <v>15</v>
      </c>
    </row>
    <row r="77" spans="1:12" ht="45">
      <c r="A77" s="18">
        <v>66</v>
      </c>
      <c r="B77" s="25" t="s">
        <v>430</v>
      </c>
      <c r="C77" s="10" t="s">
        <v>14</v>
      </c>
      <c r="D77" s="25" t="s">
        <v>431</v>
      </c>
      <c r="E77" s="54" t="s">
        <v>75</v>
      </c>
      <c r="F77" s="54">
        <v>1</v>
      </c>
      <c r="G77" s="55">
        <v>198108.92857142855</v>
      </c>
      <c r="H77" s="59">
        <f t="shared" si="7"/>
        <v>198108.92857142855</v>
      </c>
      <c r="I77" s="93">
        <f t="shared" si="6"/>
        <v>221882</v>
      </c>
      <c r="J77" s="7" t="s">
        <v>196</v>
      </c>
      <c r="K77" s="24" t="s">
        <v>17</v>
      </c>
      <c r="L77" s="24" t="s">
        <v>15</v>
      </c>
    </row>
    <row r="78" spans="1:12" ht="45">
      <c r="A78" s="26">
        <v>67</v>
      </c>
      <c r="B78" s="25" t="s">
        <v>430</v>
      </c>
      <c r="C78" s="10" t="s">
        <v>14</v>
      </c>
      <c r="D78" s="25" t="s">
        <v>432</v>
      </c>
      <c r="E78" s="54" t="s">
        <v>75</v>
      </c>
      <c r="F78" s="54">
        <v>1</v>
      </c>
      <c r="G78" s="55">
        <v>264210.71428571426</v>
      </c>
      <c r="H78" s="59">
        <f t="shared" si="7"/>
        <v>264210.71428571426</v>
      </c>
      <c r="I78" s="93">
        <f t="shared" si="6"/>
        <v>295916</v>
      </c>
      <c r="J78" s="7" t="s">
        <v>196</v>
      </c>
      <c r="K78" s="24" t="s">
        <v>17</v>
      </c>
      <c r="L78" s="24" t="s">
        <v>15</v>
      </c>
    </row>
    <row r="79" spans="1:12" ht="45">
      <c r="A79" s="18">
        <v>68</v>
      </c>
      <c r="B79" s="25" t="s">
        <v>430</v>
      </c>
      <c r="C79" s="10" t="s">
        <v>14</v>
      </c>
      <c r="D79" s="25" t="s">
        <v>433</v>
      </c>
      <c r="E79" s="54" t="s">
        <v>75</v>
      </c>
      <c r="F79" s="54">
        <v>1</v>
      </c>
      <c r="G79" s="55">
        <v>109361.60714285713</v>
      </c>
      <c r="H79" s="59">
        <f t="shared" si="7"/>
        <v>109361.60714285713</v>
      </c>
      <c r="I79" s="93">
        <f t="shared" si="6"/>
        <v>122485</v>
      </c>
      <c r="J79" s="7" t="s">
        <v>196</v>
      </c>
      <c r="K79" s="24" t="s">
        <v>17</v>
      </c>
      <c r="L79" s="24" t="s">
        <v>15</v>
      </c>
    </row>
    <row r="80" spans="1:12" ht="343.5" customHeight="1">
      <c r="A80" s="26">
        <v>69</v>
      </c>
      <c r="B80" s="25" t="s">
        <v>400</v>
      </c>
      <c r="C80" s="96" t="s">
        <v>401</v>
      </c>
      <c r="D80" s="25" t="s">
        <v>402</v>
      </c>
      <c r="E80" s="25" t="s">
        <v>11</v>
      </c>
      <c r="F80" s="96">
        <v>1</v>
      </c>
      <c r="G80" s="25">
        <v>55189975.600000001</v>
      </c>
      <c r="H80" s="59">
        <f t="shared" si="7"/>
        <v>55189975.600000001</v>
      </c>
      <c r="I80" s="93">
        <f t="shared" si="6"/>
        <v>61812772.672000006</v>
      </c>
      <c r="J80" s="7" t="s">
        <v>403</v>
      </c>
      <c r="K80" s="24" t="s">
        <v>17</v>
      </c>
      <c r="L80" s="24" t="s">
        <v>15</v>
      </c>
    </row>
    <row r="81" spans="1:12" ht="60">
      <c r="A81" s="18">
        <v>70</v>
      </c>
      <c r="B81" s="25" t="s">
        <v>407</v>
      </c>
      <c r="C81" s="10" t="s">
        <v>14</v>
      </c>
      <c r="D81" s="25" t="s">
        <v>408</v>
      </c>
      <c r="E81" s="23" t="s">
        <v>75</v>
      </c>
      <c r="F81" s="23">
        <v>1</v>
      </c>
      <c r="G81" s="59">
        <v>449732.14</v>
      </c>
      <c r="H81" s="59">
        <f t="shared" si="7"/>
        <v>449732.14</v>
      </c>
      <c r="I81" s="93">
        <f t="shared" si="6"/>
        <v>503699.99680000008</v>
      </c>
      <c r="J81" s="7" t="s">
        <v>238</v>
      </c>
      <c r="K81" s="24" t="s">
        <v>17</v>
      </c>
      <c r="L81" s="24" t="s">
        <v>15</v>
      </c>
    </row>
    <row r="82" spans="1:12" ht="60">
      <c r="A82" s="26">
        <v>71</v>
      </c>
      <c r="B82" s="25" t="s">
        <v>409</v>
      </c>
      <c r="C82" s="25" t="s">
        <v>14</v>
      </c>
      <c r="D82" s="25" t="s">
        <v>410</v>
      </c>
      <c r="E82" s="23" t="s">
        <v>75</v>
      </c>
      <c r="F82" s="23">
        <v>1</v>
      </c>
      <c r="G82" s="55">
        <v>630495.54</v>
      </c>
      <c r="H82" s="59">
        <f t="shared" si="7"/>
        <v>630495.54</v>
      </c>
      <c r="I82" s="93">
        <f t="shared" si="6"/>
        <v>706155.00480000011</v>
      </c>
      <c r="J82" s="7" t="s">
        <v>238</v>
      </c>
      <c r="K82" s="24" t="s">
        <v>17</v>
      </c>
      <c r="L82" s="24" t="s">
        <v>15</v>
      </c>
    </row>
    <row r="83" spans="1:12" ht="90">
      <c r="A83" s="18">
        <v>72</v>
      </c>
      <c r="B83" s="25" t="s">
        <v>411</v>
      </c>
      <c r="C83" s="25" t="s">
        <v>14</v>
      </c>
      <c r="D83" s="25" t="s">
        <v>412</v>
      </c>
      <c r="E83" s="23" t="s">
        <v>75</v>
      </c>
      <c r="F83" s="23">
        <v>1</v>
      </c>
      <c r="G83" s="101">
        <v>1098035.71</v>
      </c>
      <c r="H83" s="59">
        <f t="shared" si="7"/>
        <v>1098035.71</v>
      </c>
      <c r="I83" s="93">
        <f t="shared" si="6"/>
        <v>1229799.9952</v>
      </c>
      <c r="J83" s="7" t="s">
        <v>238</v>
      </c>
      <c r="K83" s="24" t="s">
        <v>17</v>
      </c>
      <c r="L83" s="24" t="s">
        <v>15</v>
      </c>
    </row>
    <row r="84" spans="1:12" ht="45">
      <c r="A84" s="26">
        <v>73</v>
      </c>
      <c r="B84" s="25" t="s">
        <v>413</v>
      </c>
      <c r="C84" s="25" t="s">
        <v>14</v>
      </c>
      <c r="D84" s="25" t="s">
        <v>414</v>
      </c>
      <c r="E84" s="23" t="s">
        <v>75</v>
      </c>
      <c r="F84" s="23">
        <v>1</v>
      </c>
      <c r="G84" s="101">
        <v>418214.29</v>
      </c>
      <c r="H84" s="59">
        <f t="shared" si="7"/>
        <v>418214.29</v>
      </c>
      <c r="I84" s="93">
        <f t="shared" ref="I84:I115" si="8">H84*1.12</f>
        <v>468400.0048</v>
      </c>
      <c r="J84" s="7" t="s">
        <v>238</v>
      </c>
      <c r="K84" s="24" t="s">
        <v>17</v>
      </c>
      <c r="L84" s="24" t="s">
        <v>15</v>
      </c>
    </row>
    <row r="85" spans="1:12" ht="112.5" customHeight="1">
      <c r="A85" s="18">
        <v>74</v>
      </c>
      <c r="B85" s="25" t="s">
        <v>415</v>
      </c>
      <c r="C85" s="25" t="s">
        <v>14</v>
      </c>
      <c r="D85" s="25" t="s">
        <v>416</v>
      </c>
      <c r="E85" s="23" t="s">
        <v>75</v>
      </c>
      <c r="F85" s="23">
        <v>1</v>
      </c>
      <c r="G85" s="101">
        <v>236428.57</v>
      </c>
      <c r="H85" s="59">
        <f t="shared" si="7"/>
        <v>236428.57</v>
      </c>
      <c r="I85" s="93">
        <f t="shared" si="8"/>
        <v>264799.99840000004</v>
      </c>
      <c r="J85" s="7" t="s">
        <v>238</v>
      </c>
      <c r="K85" s="24" t="s">
        <v>17</v>
      </c>
      <c r="L85" s="24" t="s">
        <v>15</v>
      </c>
    </row>
    <row r="86" spans="1:12" ht="45">
      <c r="A86" s="26">
        <v>75</v>
      </c>
      <c r="B86" s="25" t="s">
        <v>417</v>
      </c>
      <c r="C86" s="25" t="s">
        <v>14</v>
      </c>
      <c r="D86" s="25" t="s">
        <v>418</v>
      </c>
      <c r="E86" s="23" t="s">
        <v>75</v>
      </c>
      <c r="F86" s="23">
        <v>1</v>
      </c>
      <c r="G86" s="59">
        <v>54017.86</v>
      </c>
      <c r="H86" s="59">
        <f t="shared" si="7"/>
        <v>54017.86</v>
      </c>
      <c r="I86" s="93">
        <f t="shared" si="8"/>
        <v>60500.003200000006</v>
      </c>
      <c r="J86" s="7" t="s">
        <v>238</v>
      </c>
      <c r="K86" s="24" t="s">
        <v>17</v>
      </c>
      <c r="L86" s="24" t="s">
        <v>15</v>
      </c>
    </row>
    <row r="87" spans="1:12" ht="75">
      <c r="A87" s="18">
        <v>76</v>
      </c>
      <c r="B87" s="25" t="s">
        <v>419</v>
      </c>
      <c r="C87" s="25" t="s">
        <v>14</v>
      </c>
      <c r="D87" s="25" t="s">
        <v>420</v>
      </c>
      <c r="E87" s="23" t="s">
        <v>75</v>
      </c>
      <c r="F87" s="23">
        <v>1</v>
      </c>
      <c r="G87" s="59">
        <v>996607.14</v>
      </c>
      <c r="H87" s="59">
        <f t="shared" si="7"/>
        <v>996607.14</v>
      </c>
      <c r="I87" s="93">
        <f t="shared" si="8"/>
        <v>1116199.9968000001</v>
      </c>
      <c r="J87" s="7" t="s">
        <v>238</v>
      </c>
      <c r="K87" s="24" t="s">
        <v>17</v>
      </c>
      <c r="L87" s="24" t="s">
        <v>15</v>
      </c>
    </row>
    <row r="88" spans="1:12" ht="75">
      <c r="A88" s="26">
        <v>77</v>
      </c>
      <c r="B88" s="25" t="s">
        <v>421</v>
      </c>
      <c r="C88" s="25" t="s">
        <v>14</v>
      </c>
      <c r="D88" s="25" t="s">
        <v>422</v>
      </c>
      <c r="E88" s="23" t="s">
        <v>75</v>
      </c>
      <c r="F88" s="23">
        <v>1</v>
      </c>
      <c r="G88" s="59">
        <v>491071.43</v>
      </c>
      <c r="H88" s="59">
        <f t="shared" si="7"/>
        <v>491071.43</v>
      </c>
      <c r="I88" s="93">
        <f t="shared" si="8"/>
        <v>550000.00160000008</v>
      </c>
      <c r="J88" s="7" t="s">
        <v>238</v>
      </c>
      <c r="K88" s="24" t="s">
        <v>17</v>
      </c>
      <c r="L88" s="24" t="s">
        <v>15</v>
      </c>
    </row>
    <row r="89" spans="1:12" ht="150">
      <c r="A89" s="18">
        <v>78</v>
      </c>
      <c r="B89" s="25" t="s">
        <v>423</v>
      </c>
      <c r="C89" s="25" t="s">
        <v>14</v>
      </c>
      <c r="D89" s="25" t="s">
        <v>428</v>
      </c>
      <c r="E89" s="23" t="s">
        <v>75</v>
      </c>
      <c r="F89" s="23">
        <v>1</v>
      </c>
      <c r="G89" s="59">
        <v>3246565</v>
      </c>
      <c r="H89" s="59">
        <f t="shared" si="7"/>
        <v>3246565</v>
      </c>
      <c r="I89" s="93">
        <f t="shared" si="8"/>
        <v>3636152.8000000003</v>
      </c>
      <c r="J89" s="7" t="s">
        <v>238</v>
      </c>
      <c r="K89" s="24" t="s">
        <v>17</v>
      </c>
      <c r="L89" s="24" t="s">
        <v>15</v>
      </c>
    </row>
    <row r="90" spans="1:12" ht="45">
      <c r="A90" s="26">
        <v>79</v>
      </c>
      <c r="B90" s="25" t="s">
        <v>424</v>
      </c>
      <c r="C90" s="25" t="s">
        <v>14</v>
      </c>
      <c r="D90" s="25" t="s">
        <v>426</v>
      </c>
      <c r="E90" s="23" t="s">
        <v>75</v>
      </c>
      <c r="F90" s="23">
        <v>1</v>
      </c>
      <c r="G90" s="59">
        <v>219643</v>
      </c>
      <c r="H90" s="59">
        <f t="shared" si="7"/>
        <v>219643</v>
      </c>
      <c r="I90" s="93">
        <f t="shared" si="8"/>
        <v>246000.16000000003</v>
      </c>
      <c r="J90" s="7" t="s">
        <v>237</v>
      </c>
      <c r="K90" s="24" t="s">
        <v>17</v>
      </c>
      <c r="L90" s="24" t="s">
        <v>15</v>
      </c>
    </row>
    <row r="91" spans="1:12" ht="60">
      <c r="A91" s="18">
        <v>80</v>
      </c>
      <c r="B91" s="25" t="s">
        <v>425</v>
      </c>
      <c r="C91" s="25" t="s">
        <v>14</v>
      </c>
      <c r="D91" s="25" t="s">
        <v>427</v>
      </c>
      <c r="E91" s="23" t="s">
        <v>75</v>
      </c>
      <c r="F91" s="23">
        <v>1</v>
      </c>
      <c r="G91" s="59">
        <v>123438</v>
      </c>
      <c r="H91" s="59">
        <f t="shared" si="7"/>
        <v>123438</v>
      </c>
      <c r="I91" s="93">
        <f t="shared" si="8"/>
        <v>138250.56000000003</v>
      </c>
      <c r="J91" s="7" t="s">
        <v>237</v>
      </c>
      <c r="K91" s="24" t="s">
        <v>17</v>
      </c>
      <c r="L91" s="24" t="s">
        <v>15</v>
      </c>
    </row>
    <row r="92" spans="1:12" ht="135">
      <c r="A92" s="26">
        <v>81</v>
      </c>
      <c r="B92" s="102" t="s">
        <v>437</v>
      </c>
      <c r="C92" s="102" t="s">
        <v>401</v>
      </c>
      <c r="D92" s="103" t="s">
        <v>438</v>
      </c>
      <c r="E92" s="23" t="s">
        <v>75</v>
      </c>
      <c r="F92" s="23">
        <v>2</v>
      </c>
      <c r="G92" s="59">
        <v>5183482.3899999997</v>
      </c>
      <c r="H92" s="59">
        <f t="shared" si="7"/>
        <v>10366964.779999999</v>
      </c>
      <c r="I92" s="93">
        <f t="shared" si="8"/>
        <v>11611000.5536</v>
      </c>
      <c r="J92" s="7" t="s">
        <v>435</v>
      </c>
      <c r="K92" s="24" t="s">
        <v>17</v>
      </c>
      <c r="L92" s="24" t="s">
        <v>15</v>
      </c>
    </row>
    <row r="93" spans="1:12" ht="195">
      <c r="A93" s="26">
        <v>82</v>
      </c>
      <c r="B93" s="102" t="s">
        <v>448</v>
      </c>
      <c r="C93" s="25" t="s">
        <v>14</v>
      </c>
      <c r="D93" s="105" t="s">
        <v>449</v>
      </c>
      <c r="E93" s="23" t="s">
        <v>75</v>
      </c>
      <c r="F93" s="23">
        <v>1</v>
      </c>
      <c r="G93" s="59">
        <v>4107142.85</v>
      </c>
      <c r="H93" s="59">
        <f t="shared" si="7"/>
        <v>4107142.85</v>
      </c>
      <c r="I93" s="93">
        <f t="shared" si="8"/>
        <v>4599999.9920000006</v>
      </c>
      <c r="J93" s="7" t="s">
        <v>450</v>
      </c>
      <c r="K93" s="24" t="s">
        <v>17</v>
      </c>
      <c r="L93" s="24" t="s">
        <v>15</v>
      </c>
    </row>
    <row r="94" spans="1:12" s="73" customFormat="1" ht="60">
      <c r="A94" s="63">
        <v>83</v>
      </c>
      <c r="B94" s="139" t="s">
        <v>460</v>
      </c>
      <c r="C94" s="77" t="s">
        <v>14</v>
      </c>
      <c r="D94" s="168" t="s">
        <v>644</v>
      </c>
      <c r="E94" s="85" t="s">
        <v>374</v>
      </c>
      <c r="F94" s="85">
        <v>3</v>
      </c>
      <c r="G94" s="140">
        <v>1445028.66</v>
      </c>
      <c r="H94" s="86">
        <f t="shared" si="7"/>
        <v>4335085.9799999995</v>
      </c>
      <c r="I94" s="87">
        <f t="shared" si="8"/>
        <v>4855296.2976000002</v>
      </c>
      <c r="J94" s="70" t="s">
        <v>463</v>
      </c>
      <c r="K94" s="81" t="s">
        <v>17</v>
      </c>
      <c r="L94" s="81" t="s">
        <v>15</v>
      </c>
    </row>
    <row r="95" spans="1:12" s="73" customFormat="1" ht="103.5" customHeight="1">
      <c r="A95" s="63">
        <v>84</v>
      </c>
      <c r="B95" s="139" t="s">
        <v>461</v>
      </c>
      <c r="C95" s="77" t="s">
        <v>14</v>
      </c>
      <c r="D95" s="146" t="s">
        <v>707</v>
      </c>
      <c r="E95" s="85" t="s">
        <v>374</v>
      </c>
      <c r="F95" s="85">
        <v>1</v>
      </c>
      <c r="G95" s="140">
        <v>1573918.75</v>
      </c>
      <c r="H95" s="86">
        <f t="shared" si="7"/>
        <v>1573918.75</v>
      </c>
      <c r="I95" s="87">
        <f t="shared" si="8"/>
        <v>1762789.0000000002</v>
      </c>
      <c r="J95" s="70" t="s">
        <v>463</v>
      </c>
      <c r="K95" s="81" t="s">
        <v>17</v>
      </c>
      <c r="L95" s="81" t="s">
        <v>15</v>
      </c>
    </row>
    <row r="96" spans="1:12" s="73" customFormat="1" ht="103.5" customHeight="1">
      <c r="A96" s="63">
        <v>85</v>
      </c>
      <c r="B96" s="139" t="s">
        <v>461</v>
      </c>
      <c r="C96" s="77" t="s">
        <v>14</v>
      </c>
      <c r="D96" s="146" t="s">
        <v>652</v>
      </c>
      <c r="E96" s="85" t="s">
        <v>374</v>
      </c>
      <c r="F96" s="85">
        <v>2</v>
      </c>
      <c r="G96" s="140">
        <v>1354674</v>
      </c>
      <c r="H96" s="86">
        <f t="shared" si="7"/>
        <v>2709348</v>
      </c>
      <c r="I96" s="87">
        <f t="shared" si="8"/>
        <v>3034469.7600000002</v>
      </c>
      <c r="J96" s="70" t="s">
        <v>463</v>
      </c>
      <c r="K96" s="81" t="s">
        <v>17</v>
      </c>
      <c r="L96" s="81" t="s">
        <v>15</v>
      </c>
    </row>
    <row r="97" spans="1:12" s="73" customFormat="1" ht="81" customHeight="1">
      <c r="A97" s="63">
        <v>86</v>
      </c>
      <c r="B97" s="139" t="s">
        <v>462</v>
      </c>
      <c r="C97" s="77" t="s">
        <v>14</v>
      </c>
      <c r="D97" s="168" t="s">
        <v>708</v>
      </c>
      <c r="E97" s="85" t="s">
        <v>374</v>
      </c>
      <c r="F97" s="85">
        <v>2</v>
      </c>
      <c r="G97" s="140">
        <v>704243.75</v>
      </c>
      <c r="H97" s="86">
        <f t="shared" si="7"/>
        <v>1408487.5</v>
      </c>
      <c r="I97" s="87">
        <f t="shared" si="8"/>
        <v>1577506.0000000002</v>
      </c>
      <c r="J97" s="70" t="s">
        <v>463</v>
      </c>
      <c r="K97" s="81" t="s">
        <v>17</v>
      </c>
      <c r="L97" s="81" t="s">
        <v>15</v>
      </c>
    </row>
    <row r="98" spans="1:12" s="73" customFormat="1" ht="86.25" customHeight="1">
      <c r="A98" s="63">
        <v>87</v>
      </c>
      <c r="B98" s="139" t="s">
        <v>462</v>
      </c>
      <c r="C98" s="77" t="s">
        <v>14</v>
      </c>
      <c r="D98" s="168" t="s">
        <v>709</v>
      </c>
      <c r="E98" s="85" t="s">
        <v>374</v>
      </c>
      <c r="F98" s="85">
        <v>1</v>
      </c>
      <c r="G98" s="140">
        <v>1498179.46</v>
      </c>
      <c r="H98" s="86">
        <f t="shared" si="7"/>
        <v>1498179.46</v>
      </c>
      <c r="I98" s="87">
        <f t="shared" si="8"/>
        <v>1677960.9952</v>
      </c>
      <c r="J98" s="70" t="s">
        <v>463</v>
      </c>
      <c r="K98" s="81" t="s">
        <v>17</v>
      </c>
      <c r="L98" s="81" t="s">
        <v>15</v>
      </c>
    </row>
    <row r="99" spans="1:12" ht="99" customHeight="1">
      <c r="A99" s="26">
        <v>88</v>
      </c>
      <c r="B99" s="102" t="s">
        <v>457</v>
      </c>
      <c r="C99" s="25" t="s">
        <v>14</v>
      </c>
      <c r="D99" s="105" t="s">
        <v>459</v>
      </c>
      <c r="E99" s="54" t="s">
        <v>11</v>
      </c>
      <c r="F99" s="54">
        <v>1</v>
      </c>
      <c r="G99" s="59">
        <v>260876.79</v>
      </c>
      <c r="H99" s="59">
        <v>260876.79</v>
      </c>
      <c r="I99" s="93">
        <f t="shared" si="8"/>
        <v>292182.00480000005</v>
      </c>
      <c r="J99" s="7" t="s">
        <v>238</v>
      </c>
      <c r="K99" s="24" t="s">
        <v>17</v>
      </c>
      <c r="L99" s="24" t="s">
        <v>15</v>
      </c>
    </row>
    <row r="100" spans="1:12" ht="105">
      <c r="A100" s="26">
        <v>89</v>
      </c>
      <c r="B100" s="102" t="s">
        <v>458</v>
      </c>
      <c r="C100" s="25" t="s">
        <v>14</v>
      </c>
      <c r="D100" s="105" t="s">
        <v>464</v>
      </c>
      <c r="E100" s="54" t="s">
        <v>11</v>
      </c>
      <c r="F100" s="54">
        <v>1</v>
      </c>
      <c r="G100" s="59">
        <v>500491.07</v>
      </c>
      <c r="H100" s="59">
        <v>500491.07</v>
      </c>
      <c r="I100" s="93">
        <f t="shared" si="8"/>
        <v>560549.99840000004</v>
      </c>
      <c r="J100" s="7" t="s">
        <v>238</v>
      </c>
      <c r="K100" s="24" t="s">
        <v>17</v>
      </c>
      <c r="L100" s="24" t="s">
        <v>15</v>
      </c>
    </row>
    <row r="101" spans="1:12" ht="45">
      <c r="A101" s="26">
        <v>90</v>
      </c>
      <c r="B101" s="102" t="s">
        <v>466</v>
      </c>
      <c r="C101" s="25" t="s">
        <v>14</v>
      </c>
      <c r="D101" s="25" t="s">
        <v>513</v>
      </c>
      <c r="E101" s="23" t="s">
        <v>374</v>
      </c>
      <c r="F101" s="23">
        <v>1</v>
      </c>
      <c r="G101" s="59">
        <v>426612</v>
      </c>
      <c r="H101" s="59">
        <f t="shared" ref="H101:H132" si="9">F101*G101</f>
        <v>426612</v>
      </c>
      <c r="I101" s="93">
        <f t="shared" si="8"/>
        <v>477805.44000000006</v>
      </c>
      <c r="J101" s="7" t="s">
        <v>238</v>
      </c>
      <c r="K101" s="24" t="s">
        <v>17</v>
      </c>
      <c r="L101" s="24" t="s">
        <v>15</v>
      </c>
    </row>
    <row r="102" spans="1:12" ht="45">
      <c r="A102" s="26">
        <v>91</v>
      </c>
      <c r="B102" s="102" t="s">
        <v>466</v>
      </c>
      <c r="C102" s="25" t="s">
        <v>14</v>
      </c>
      <c r="D102" s="25" t="s">
        <v>514</v>
      </c>
      <c r="E102" s="23" t="s">
        <v>374</v>
      </c>
      <c r="F102" s="23">
        <v>1</v>
      </c>
      <c r="G102" s="59">
        <v>426612</v>
      </c>
      <c r="H102" s="59">
        <f t="shared" si="9"/>
        <v>426612</v>
      </c>
      <c r="I102" s="93">
        <f t="shared" si="8"/>
        <v>477805.44000000006</v>
      </c>
      <c r="J102" s="7" t="s">
        <v>238</v>
      </c>
      <c r="K102" s="24" t="s">
        <v>17</v>
      </c>
      <c r="L102" s="24" t="s">
        <v>15</v>
      </c>
    </row>
    <row r="103" spans="1:12" ht="45">
      <c r="A103" s="26">
        <v>92</v>
      </c>
      <c r="B103" s="102" t="s">
        <v>467</v>
      </c>
      <c r="C103" s="25" t="s">
        <v>14</v>
      </c>
      <c r="D103" s="25" t="s">
        <v>469</v>
      </c>
      <c r="E103" s="23" t="s">
        <v>374</v>
      </c>
      <c r="F103" s="23">
        <v>1</v>
      </c>
      <c r="G103" s="59">
        <v>497552</v>
      </c>
      <c r="H103" s="59">
        <f t="shared" si="9"/>
        <v>497552</v>
      </c>
      <c r="I103" s="93">
        <f t="shared" si="8"/>
        <v>557258.24000000011</v>
      </c>
      <c r="J103" s="7" t="s">
        <v>238</v>
      </c>
      <c r="K103" s="24" t="s">
        <v>17</v>
      </c>
      <c r="L103" s="24" t="s">
        <v>15</v>
      </c>
    </row>
    <row r="104" spans="1:12" ht="45">
      <c r="A104" s="26">
        <v>93</v>
      </c>
      <c r="B104" s="102" t="s">
        <v>468</v>
      </c>
      <c r="C104" s="25" t="s">
        <v>14</v>
      </c>
      <c r="D104" s="25" t="s">
        <v>470</v>
      </c>
      <c r="E104" s="23" t="s">
        <v>374</v>
      </c>
      <c r="F104" s="23">
        <v>1</v>
      </c>
      <c r="G104" s="59">
        <v>366744</v>
      </c>
      <c r="H104" s="59">
        <f t="shared" si="9"/>
        <v>366744</v>
      </c>
      <c r="I104" s="93">
        <f t="shared" si="8"/>
        <v>410753.28000000003</v>
      </c>
      <c r="J104" s="7" t="s">
        <v>238</v>
      </c>
      <c r="K104" s="24" t="s">
        <v>17</v>
      </c>
      <c r="L104" s="24" t="s">
        <v>15</v>
      </c>
    </row>
    <row r="105" spans="1:12" ht="135">
      <c r="A105" s="26">
        <v>94</v>
      </c>
      <c r="B105" s="7" t="s">
        <v>487</v>
      </c>
      <c r="C105" s="25" t="s">
        <v>401</v>
      </c>
      <c r="D105" s="7" t="s">
        <v>488</v>
      </c>
      <c r="E105" s="54" t="s">
        <v>11</v>
      </c>
      <c r="F105" s="54">
        <v>1</v>
      </c>
      <c r="G105" s="59">
        <v>81000000</v>
      </c>
      <c r="H105" s="59">
        <f t="shared" si="9"/>
        <v>81000000</v>
      </c>
      <c r="I105" s="93">
        <f t="shared" si="8"/>
        <v>90720000.000000015</v>
      </c>
      <c r="J105" s="7" t="s">
        <v>528</v>
      </c>
      <c r="K105" s="24" t="s">
        <v>17</v>
      </c>
      <c r="L105" s="24" t="s">
        <v>15</v>
      </c>
    </row>
    <row r="106" spans="1:12" ht="150">
      <c r="A106" s="26">
        <v>95</v>
      </c>
      <c r="B106" s="25" t="s">
        <v>496</v>
      </c>
      <c r="C106" s="25" t="s">
        <v>14</v>
      </c>
      <c r="D106" s="25" t="s">
        <v>498</v>
      </c>
      <c r="E106" s="25" t="s">
        <v>374</v>
      </c>
      <c r="F106" s="25">
        <v>3</v>
      </c>
      <c r="G106" s="55">
        <v>842857.14</v>
      </c>
      <c r="H106" s="59">
        <f t="shared" si="9"/>
        <v>2528571.42</v>
      </c>
      <c r="I106" s="93">
        <f t="shared" si="8"/>
        <v>2831999.9904</v>
      </c>
      <c r="J106" s="7" t="s">
        <v>497</v>
      </c>
      <c r="K106" s="24" t="s">
        <v>17</v>
      </c>
      <c r="L106" s="25" t="s">
        <v>15</v>
      </c>
    </row>
    <row r="107" spans="1:12" ht="210">
      <c r="A107" s="26">
        <v>96</v>
      </c>
      <c r="B107" s="25" t="s">
        <v>510</v>
      </c>
      <c r="C107" s="25" t="s">
        <v>14</v>
      </c>
      <c r="D107" s="25" t="s">
        <v>511</v>
      </c>
      <c r="E107" s="54" t="s">
        <v>11</v>
      </c>
      <c r="F107" s="54">
        <v>1</v>
      </c>
      <c r="G107" s="55">
        <v>2623679</v>
      </c>
      <c r="H107" s="59">
        <f t="shared" si="9"/>
        <v>2623679</v>
      </c>
      <c r="I107" s="93">
        <f t="shared" si="8"/>
        <v>2938520.4800000004</v>
      </c>
      <c r="J107" s="7" t="s">
        <v>238</v>
      </c>
      <c r="K107" s="24" t="s">
        <v>17</v>
      </c>
      <c r="L107" s="25" t="s">
        <v>15</v>
      </c>
    </row>
    <row r="108" spans="1:12" ht="105">
      <c r="A108" s="26">
        <v>97</v>
      </c>
      <c r="B108" s="25" t="s">
        <v>515</v>
      </c>
      <c r="C108" s="25" t="s">
        <v>14</v>
      </c>
      <c r="D108" s="25" t="s">
        <v>522</v>
      </c>
      <c r="E108" s="54" t="s">
        <v>11</v>
      </c>
      <c r="F108" s="54">
        <v>6</v>
      </c>
      <c r="G108" s="55">
        <v>610893</v>
      </c>
      <c r="H108" s="59">
        <f t="shared" si="9"/>
        <v>3665358</v>
      </c>
      <c r="I108" s="93">
        <f t="shared" si="8"/>
        <v>4105200.9600000004</v>
      </c>
      <c r="J108" s="7" t="s">
        <v>225</v>
      </c>
      <c r="K108" s="24" t="s">
        <v>17</v>
      </c>
      <c r="L108" s="25" t="s">
        <v>15</v>
      </c>
    </row>
    <row r="109" spans="1:12" ht="240">
      <c r="A109" s="26">
        <v>98</v>
      </c>
      <c r="B109" s="169" t="s">
        <v>516</v>
      </c>
      <c r="C109" s="169" t="s">
        <v>14</v>
      </c>
      <c r="D109" s="170" t="s">
        <v>517</v>
      </c>
      <c r="E109" s="54" t="s">
        <v>11</v>
      </c>
      <c r="F109" s="54">
        <v>1</v>
      </c>
      <c r="G109" s="110">
        <v>2012664.29</v>
      </c>
      <c r="H109" s="59">
        <f t="shared" si="9"/>
        <v>2012664.29</v>
      </c>
      <c r="I109" s="93">
        <f t="shared" si="8"/>
        <v>2254184.0048000002</v>
      </c>
      <c r="J109" s="7" t="s">
        <v>238</v>
      </c>
      <c r="K109" s="24" t="s">
        <v>17</v>
      </c>
      <c r="L109" s="25" t="s">
        <v>15</v>
      </c>
    </row>
    <row r="110" spans="1:12" ht="120">
      <c r="A110" s="26">
        <v>99</v>
      </c>
      <c r="B110" s="169" t="s">
        <v>529</v>
      </c>
      <c r="C110" s="169" t="s">
        <v>14</v>
      </c>
      <c r="D110" s="170" t="s">
        <v>530</v>
      </c>
      <c r="E110" s="54" t="s">
        <v>11</v>
      </c>
      <c r="F110" s="54">
        <v>1</v>
      </c>
      <c r="G110" s="110">
        <v>8199881</v>
      </c>
      <c r="H110" s="108">
        <f t="shared" si="9"/>
        <v>8199881</v>
      </c>
      <c r="I110" s="109">
        <f t="shared" si="8"/>
        <v>9183866.7200000007</v>
      </c>
      <c r="J110" s="7" t="s">
        <v>238</v>
      </c>
      <c r="K110" s="24" t="s">
        <v>17</v>
      </c>
      <c r="L110" s="25" t="s">
        <v>15</v>
      </c>
    </row>
    <row r="111" spans="1:12" ht="60">
      <c r="A111" s="26">
        <v>100</v>
      </c>
      <c r="B111" s="49" t="s">
        <v>537</v>
      </c>
      <c r="C111" s="169" t="s">
        <v>14</v>
      </c>
      <c r="D111" s="25" t="s">
        <v>585</v>
      </c>
      <c r="E111" s="25" t="s">
        <v>75</v>
      </c>
      <c r="F111" s="25">
        <v>16</v>
      </c>
      <c r="G111" s="107">
        <f>79200/1.12</f>
        <v>70714.28571428571</v>
      </c>
      <c r="H111" s="108">
        <f t="shared" si="9"/>
        <v>1131428.5714285714</v>
      </c>
      <c r="I111" s="109">
        <f t="shared" si="8"/>
        <v>1267200</v>
      </c>
      <c r="J111" s="7" t="s">
        <v>238</v>
      </c>
      <c r="K111" s="24" t="s">
        <v>17</v>
      </c>
      <c r="L111" s="25" t="s">
        <v>15</v>
      </c>
    </row>
    <row r="112" spans="1:12" ht="75">
      <c r="A112" s="26">
        <v>101</v>
      </c>
      <c r="B112" s="25" t="s">
        <v>538</v>
      </c>
      <c r="C112" s="169" t="s">
        <v>14</v>
      </c>
      <c r="D112" s="10" t="s">
        <v>539</v>
      </c>
      <c r="E112" s="25" t="s">
        <v>75</v>
      </c>
      <c r="F112" s="25">
        <v>4</v>
      </c>
      <c r="G112" s="107">
        <f>310204/1.12</f>
        <v>276967.8571428571</v>
      </c>
      <c r="H112" s="108">
        <f t="shared" si="9"/>
        <v>1107871.4285714284</v>
      </c>
      <c r="I112" s="109">
        <f t="shared" si="8"/>
        <v>1240816</v>
      </c>
      <c r="J112" s="7" t="s">
        <v>547</v>
      </c>
      <c r="K112" s="24" t="s">
        <v>17</v>
      </c>
      <c r="L112" s="25" t="s">
        <v>15</v>
      </c>
    </row>
    <row r="113" spans="1:12" ht="75">
      <c r="A113" s="26">
        <v>102</v>
      </c>
      <c r="B113" s="49" t="s">
        <v>540</v>
      </c>
      <c r="C113" s="25" t="s">
        <v>401</v>
      </c>
      <c r="D113" s="25" t="s">
        <v>541</v>
      </c>
      <c r="E113" s="25" t="s">
        <v>75</v>
      </c>
      <c r="F113" s="25">
        <v>8</v>
      </c>
      <c r="G113" s="55">
        <f>1455300/1.12</f>
        <v>1299374.9999999998</v>
      </c>
      <c r="H113" s="108">
        <f t="shared" si="9"/>
        <v>10394999.999999998</v>
      </c>
      <c r="I113" s="109">
        <f t="shared" si="8"/>
        <v>11642399.999999998</v>
      </c>
      <c r="J113" s="7" t="s">
        <v>238</v>
      </c>
      <c r="K113" s="24" t="s">
        <v>17</v>
      </c>
      <c r="L113" s="25" t="s">
        <v>15</v>
      </c>
    </row>
    <row r="114" spans="1:12" ht="180">
      <c r="A114" s="26">
        <v>103</v>
      </c>
      <c r="B114" s="171" t="s">
        <v>543</v>
      </c>
      <c r="C114" s="54" t="s">
        <v>544</v>
      </c>
      <c r="D114" s="172" t="s">
        <v>545</v>
      </c>
      <c r="E114" s="54" t="s">
        <v>75</v>
      </c>
      <c r="F114" s="54">
        <v>1</v>
      </c>
      <c r="G114" s="107">
        <f>1275000/1.12</f>
        <v>1138392.857142857</v>
      </c>
      <c r="H114" s="108">
        <f t="shared" si="9"/>
        <v>1138392.857142857</v>
      </c>
      <c r="I114" s="109">
        <f t="shared" si="8"/>
        <v>1275000</v>
      </c>
      <c r="J114" s="7" t="s">
        <v>546</v>
      </c>
      <c r="K114" s="24" t="s">
        <v>17</v>
      </c>
      <c r="L114" s="25" t="s">
        <v>15</v>
      </c>
    </row>
    <row r="115" spans="1:12" ht="90">
      <c r="A115" s="26">
        <v>104</v>
      </c>
      <c r="B115" s="173" t="s">
        <v>548</v>
      </c>
      <c r="C115" s="169" t="s">
        <v>14</v>
      </c>
      <c r="D115" s="168" t="s">
        <v>683</v>
      </c>
      <c r="E115" s="174" t="s">
        <v>75</v>
      </c>
      <c r="F115" s="174">
        <v>1</v>
      </c>
      <c r="G115" s="108">
        <f>2750976/1.12</f>
        <v>2456228.5714285714</v>
      </c>
      <c r="H115" s="108">
        <f t="shared" si="9"/>
        <v>2456228.5714285714</v>
      </c>
      <c r="I115" s="109">
        <f t="shared" si="8"/>
        <v>2750976</v>
      </c>
      <c r="J115" s="7" t="s">
        <v>238</v>
      </c>
      <c r="K115" s="24" t="s">
        <v>17</v>
      </c>
      <c r="L115" s="25" t="s">
        <v>15</v>
      </c>
    </row>
    <row r="116" spans="1:12" ht="90">
      <c r="A116" s="26">
        <v>105</v>
      </c>
      <c r="B116" s="173" t="s">
        <v>684</v>
      </c>
      <c r="C116" s="169" t="s">
        <v>14</v>
      </c>
      <c r="D116" s="168" t="s">
        <v>685</v>
      </c>
      <c r="E116" s="174" t="s">
        <v>75</v>
      </c>
      <c r="F116" s="174">
        <v>1</v>
      </c>
      <c r="G116" s="108">
        <f>1514093/1.12</f>
        <v>1351868.7499999998</v>
      </c>
      <c r="H116" s="108">
        <f t="shared" si="9"/>
        <v>1351868.7499999998</v>
      </c>
      <c r="I116" s="109">
        <f t="shared" ref="I116:I147" si="10">H116*1.12</f>
        <v>1514092.9999999998</v>
      </c>
      <c r="J116" s="7" t="s">
        <v>238</v>
      </c>
      <c r="K116" s="24" t="s">
        <v>17</v>
      </c>
      <c r="L116" s="25" t="s">
        <v>15</v>
      </c>
    </row>
    <row r="117" spans="1:12" ht="45">
      <c r="A117" s="26">
        <v>106</v>
      </c>
      <c r="B117" s="173" t="s">
        <v>549</v>
      </c>
      <c r="C117" s="169" t="s">
        <v>14</v>
      </c>
      <c r="D117" s="175" t="s">
        <v>550</v>
      </c>
      <c r="E117" s="174" t="s">
        <v>75</v>
      </c>
      <c r="F117" s="174">
        <v>1</v>
      </c>
      <c r="G117" s="108">
        <f>106939/1.12</f>
        <v>95481.249999999985</v>
      </c>
      <c r="H117" s="108">
        <f t="shared" si="9"/>
        <v>95481.249999999985</v>
      </c>
      <c r="I117" s="109">
        <f t="shared" si="10"/>
        <v>106939</v>
      </c>
      <c r="J117" s="7" t="s">
        <v>238</v>
      </c>
      <c r="K117" s="24" t="s">
        <v>17</v>
      </c>
      <c r="L117" s="25" t="s">
        <v>15</v>
      </c>
    </row>
    <row r="118" spans="1:12" ht="88.5" customHeight="1">
      <c r="A118" s="26">
        <v>107</v>
      </c>
      <c r="B118" s="173" t="s">
        <v>551</v>
      </c>
      <c r="C118" s="169" t="s">
        <v>14</v>
      </c>
      <c r="D118" s="175" t="s">
        <v>552</v>
      </c>
      <c r="E118" s="174" t="s">
        <v>75</v>
      </c>
      <c r="F118" s="174">
        <v>1</v>
      </c>
      <c r="G118" s="108">
        <f>2098344/1.12</f>
        <v>1873521.4285714284</v>
      </c>
      <c r="H118" s="108">
        <f t="shared" si="9"/>
        <v>1873521.4285714284</v>
      </c>
      <c r="I118" s="109">
        <f t="shared" si="10"/>
        <v>2098344</v>
      </c>
      <c r="J118" s="7" t="s">
        <v>238</v>
      </c>
      <c r="K118" s="24" t="s">
        <v>17</v>
      </c>
      <c r="L118" s="25" t="s">
        <v>15</v>
      </c>
    </row>
    <row r="119" spans="1:12" ht="105">
      <c r="A119" s="26">
        <v>108</v>
      </c>
      <c r="B119" s="173" t="s">
        <v>553</v>
      </c>
      <c r="C119" s="169" t="s">
        <v>14</v>
      </c>
      <c r="D119" s="168" t="s">
        <v>686</v>
      </c>
      <c r="E119" s="174" t="s">
        <v>75</v>
      </c>
      <c r="F119" s="174">
        <v>1</v>
      </c>
      <c r="G119" s="108">
        <f>2723954/1.12</f>
        <v>2432101.7857142854</v>
      </c>
      <c r="H119" s="108">
        <f t="shared" si="9"/>
        <v>2432101.7857142854</v>
      </c>
      <c r="I119" s="109">
        <f t="shared" si="10"/>
        <v>2723954</v>
      </c>
      <c r="J119" s="7" t="s">
        <v>238</v>
      </c>
      <c r="K119" s="24" t="s">
        <v>17</v>
      </c>
      <c r="L119" s="25" t="s">
        <v>15</v>
      </c>
    </row>
    <row r="120" spans="1:12" ht="135">
      <c r="A120" s="26">
        <v>109</v>
      </c>
      <c r="B120" s="171" t="s">
        <v>554</v>
      </c>
      <c r="C120" s="169" t="s">
        <v>14</v>
      </c>
      <c r="D120" s="25" t="s">
        <v>558</v>
      </c>
      <c r="E120" s="174" t="s">
        <v>75</v>
      </c>
      <c r="F120" s="174">
        <v>1</v>
      </c>
      <c r="G120" s="107">
        <v>1801533</v>
      </c>
      <c r="H120" s="108">
        <f t="shared" si="9"/>
        <v>1801533</v>
      </c>
      <c r="I120" s="109">
        <f t="shared" si="10"/>
        <v>2017716.9600000002</v>
      </c>
      <c r="J120" s="7" t="s">
        <v>238</v>
      </c>
      <c r="K120" s="24" t="s">
        <v>17</v>
      </c>
      <c r="L120" s="25" t="s">
        <v>15</v>
      </c>
    </row>
    <row r="121" spans="1:12" ht="45">
      <c r="A121" s="26">
        <v>110</v>
      </c>
      <c r="B121" s="171" t="s">
        <v>555</v>
      </c>
      <c r="C121" s="169" t="s">
        <v>14</v>
      </c>
      <c r="D121" s="94" t="s">
        <v>710</v>
      </c>
      <c r="E121" s="174" t="s">
        <v>75</v>
      </c>
      <c r="F121" s="54">
        <v>10</v>
      </c>
      <c r="G121" s="107">
        <v>191428.57</v>
      </c>
      <c r="H121" s="108">
        <f t="shared" si="9"/>
        <v>1914285.7000000002</v>
      </c>
      <c r="I121" s="109">
        <f t="shared" si="10"/>
        <v>2143999.9840000006</v>
      </c>
      <c r="J121" s="7" t="s">
        <v>58</v>
      </c>
      <c r="K121" s="24" t="s">
        <v>17</v>
      </c>
      <c r="L121" s="25" t="s">
        <v>15</v>
      </c>
    </row>
    <row r="122" spans="1:12" ht="45">
      <c r="A122" s="26">
        <v>111</v>
      </c>
      <c r="B122" s="171" t="s">
        <v>556</v>
      </c>
      <c r="C122" s="169" t="s">
        <v>14</v>
      </c>
      <c r="D122" s="25" t="s">
        <v>578</v>
      </c>
      <c r="E122" s="174" t="s">
        <v>75</v>
      </c>
      <c r="F122" s="54">
        <v>3</v>
      </c>
      <c r="G122" s="107">
        <v>141071.43</v>
      </c>
      <c r="H122" s="108">
        <f t="shared" si="9"/>
        <v>423214.29</v>
      </c>
      <c r="I122" s="109">
        <f t="shared" si="10"/>
        <v>474000.0048</v>
      </c>
      <c r="J122" s="7" t="s">
        <v>58</v>
      </c>
      <c r="K122" s="24" t="s">
        <v>17</v>
      </c>
      <c r="L122" s="25" t="s">
        <v>15</v>
      </c>
    </row>
    <row r="123" spans="1:12" ht="90">
      <c r="A123" s="26">
        <v>112</v>
      </c>
      <c r="B123" s="171" t="s">
        <v>557</v>
      </c>
      <c r="C123" s="169" t="s">
        <v>14</v>
      </c>
      <c r="D123" s="94" t="s">
        <v>579</v>
      </c>
      <c r="E123" s="174" t="s">
        <v>75</v>
      </c>
      <c r="F123" s="54">
        <v>3</v>
      </c>
      <c r="G123" s="107">
        <v>80357.142999999996</v>
      </c>
      <c r="H123" s="108">
        <f t="shared" si="9"/>
        <v>241071.429</v>
      </c>
      <c r="I123" s="109">
        <f t="shared" si="10"/>
        <v>270000.00048000005</v>
      </c>
      <c r="J123" s="7" t="s">
        <v>58</v>
      </c>
      <c r="K123" s="24" t="s">
        <v>17</v>
      </c>
      <c r="L123" s="25" t="s">
        <v>15</v>
      </c>
    </row>
    <row r="124" spans="1:12" s="73" customFormat="1" ht="60">
      <c r="A124" s="63">
        <v>113</v>
      </c>
      <c r="B124" s="143" t="s">
        <v>566</v>
      </c>
      <c r="C124" s="176" t="s">
        <v>14</v>
      </c>
      <c r="D124" s="143" t="s">
        <v>637</v>
      </c>
      <c r="E124" s="143" t="s">
        <v>75</v>
      </c>
      <c r="F124" s="143">
        <v>2</v>
      </c>
      <c r="G124" s="68">
        <f>2653100/1.12</f>
        <v>2368839.2857142854</v>
      </c>
      <c r="H124" s="141">
        <f t="shared" si="9"/>
        <v>4737678.5714285709</v>
      </c>
      <c r="I124" s="142">
        <f t="shared" si="10"/>
        <v>5306200</v>
      </c>
      <c r="J124" s="70" t="s">
        <v>572</v>
      </c>
      <c r="K124" s="81" t="s">
        <v>17</v>
      </c>
      <c r="L124" s="77" t="s">
        <v>15</v>
      </c>
    </row>
    <row r="125" spans="1:12" s="73" customFormat="1" ht="60">
      <c r="A125" s="63">
        <v>114</v>
      </c>
      <c r="B125" s="143" t="s">
        <v>567</v>
      </c>
      <c r="C125" s="176" t="s">
        <v>14</v>
      </c>
      <c r="D125" s="143" t="s">
        <v>571</v>
      </c>
      <c r="E125" s="143" t="s">
        <v>75</v>
      </c>
      <c r="F125" s="143">
        <v>1</v>
      </c>
      <c r="G125" s="68">
        <f>2187000/1.12</f>
        <v>1952678.5714285711</v>
      </c>
      <c r="H125" s="141">
        <f t="shared" si="9"/>
        <v>1952678.5714285711</v>
      </c>
      <c r="I125" s="142">
        <f t="shared" si="10"/>
        <v>2187000</v>
      </c>
      <c r="J125" s="70" t="s">
        <v>572</v>
      </c>
      <c r="K125" s="81" t="s">
        <v>17</v>
      </c>
      <c r="L125" s="77" t="s">
        <v>15</v>
      </c>
    </row>
    <row r="126" spans="1:12" s="73" customFormat="1" ht="60">
      <c r="A126" s="63">
        <v>115</v>
      </c>
      <c r="B126" s="143" t="s">
        <v>568</v>
      </c>
      <c r="C126" s="176" t="s">
        <v>14</v>
      </c>
      <c r="D126" s="143" t="s">
        <v>638</v>
      </c>
      <c r="E126" s="143" t="s">
        <v>75</v>
      </c>
      <c r="F126" s="143">
        <v>1</v>
      </c>
      <c r="G126" s="68">
        <f>3714300/1.12</f>
        <v>3316339.2857142854</v>
      </c>
      <c r="H126" s="141">
        <f t="shared" si="9"/>
        <v>3316339.2857142854</v>
      </c>
      <c r="I126" s="142">
        <f t="shared" si="10"/>
        <v>3714300</v>
      </c>
      <c r="J126" s="70" t="s">
        <v>572</v>
      </c>
      <c r="K126" s="81" t="s">
        <v>17</v>
      </c>
      <c r="L126" s="77" t="s">
        <v>15</v>
      </c>
    </row>
    <row r="127" spans="1:12" s="73" customFormat="1" ht="45">
      <c r="A127" s="63">
        <v>116</v>
      </c>
      <c r="B127" s="143" t="s">
        <v>569</v>
      </c>
      <c r="C127" s="176" t="s">
        <v>14</v>
      </c>
      <c r="D127" s="143" t="s">
        <v>639</v>
      </c>
      <c r="E127" s="143" t="s">
        <v>75</v>
      </c>
      <c r="F127" s="143">
        <v>1</v>
      </c>
      <c r="G127" s="68">
        <f>398200/1.12</f>
        <v>355535.71428571426</v>
      </c>
      <c r="H127" s="141">
        <f t="shared" si="9"/>
        <v>355535.71428571426</v>
      </c>
      <c r="I127" s="142">
        <f t="shared" si="10"/>
        <v>398200</v>
      </c>
      <c r="J127" s="70" t="s">
        <v>572</v>
      </c>
      <c r="K127" s="81" t="s">
        <v>17</v>
      </c>
      <c r="L127" s="77" t="s">
        <v>15</v>
      </c>
    </row>
    <row r="128" spans="1:12" s="73" customFormat="1" ht="45">
      <c r="A128" s="63">
        <v>117</v>
      </c>
      <c r="B128" s="143" t="s">
        <v>570</v>
      </c>
      <c r="C128" s="176" t="s">
        <v>14</v>
      </c>
      <c r="D128" s="143" t="s">
        <v>640</v>
      </c>
      <c r="E128" s="143" t="s">
        <v>75</v>
      </c>
      <c r="F128" s="143">
        <v>1</v>
      </c>
      <c r="G128" s="68">
        <f>398200/1.12</f>
        <v>355535.71428571426</v>
      </c>
      <c r="H128" s="141">
        <f t="shared" si="9"/>
        <v>355535.71428571426</v>
      </c>
      <c r="I128" s="142">
        <f t="shared" si="10"/>
        <v>398200</v>
      </c>
      <c r="J128" s="70" t="s">
        <v>572</v>
      </c>
      <c r="K128" s="81" t="s">
        <v>17</v>
      </c>
      <c r="L128" s="77" t="s">
        <v>15</v>
      </c>
    </row>
    <row r="129" spans="1:12" ht="120">
      <c r="A129" s="26">
        <v>118</v>
      </c>
      <c r="B129" s="25" t="s">
        <v>573</v>
      </c>
      <c r="C129" s="25" t="s">
        <v>46</v>
      </c>
      <c r="D129" s="25" t="s">
        <v>574</v>
      </c>
      <c r="E129" s="25" t="s">
        <v>11</v>
      </c>
      <c r="F129" s="25">
        <v>1</v>
      </c>
      <c r="G129" s="55">
        <f>18200000/1.12</f>
        <v>16249999.999999998</v>
      </c>
      <c r="H129" s="108">
        <f t="shared" si="9"/>
        <v>16249999.999999998</v>
      </c>
      <c r="I129" s="109">
        <f t="shared" si="10"/>
        <v>18200000</v>
      </c>
      <c r="J129" s="7" t="s">
        <v>572</v>
      </c>
      <c r="K129" s="24" t="s">
        <v>17</v>
      </c>
      <c r="L129" s="25" t="s">
        <v>15</v>
      </c>
    </row>
    <row r="130" spans="1:12" ht="345.75" thickBot="1">
      <c r="A130" s="26">
        <v>119</v>
      </c>
      <c r="B130" s="177" t="s">
        <v>577</v>
      </c>
      <c r="C130" s="178" t="s">
        <v>46</v>
      </c>
      <c r="D130" s="48" t="s">
        <v>711</v>
      </c>
      <c r="E130" s="36" t="s">
        <v>11</v>
      </c>
      <c r="F130" s="36">
        <v>1</v>
      </c>
      <c r="G130" s="179">
        <f>21000000/1.12</f>
        <v>18750000</v>
      </c>
      <c r="H130" s="136">
        <f t="shared" si="9"/>
        <v>18750000</v>
      </c>
      <c r="I130" s="137">
        <f t="shared" si="10"/>
        <v>21000000.000000004</v>
      </c>
      <c r="J130" s="39" t="s">
        <v>238</v>
      </c>
      <c r="K130" s="138" t="s">
        <v>17</v>
      </c>
      <c r="L130" s="48" t="s">
        <v>15</v>
      </c>
    </row>
    <row r="131" spans="1:12" s="73" customFormat="1" ht="111.75" customHeight="1" thickBot="1">
      <c r="A131" s="180">
        <v>120</v>
      </c>
      <c r="B131" s="181" t="s">
        <v>580</v>
      </c>
      <c r="C131" s="182" t="s">
        <v>46</v>
      </c>
      <c r="D131" s="183" t="s">
        <v>643</v>
      </c>
      <c r="E131" s="184" t="s">
        <v>11</v>
      </c>
      <c r="F131" s="184">
        <v>1</v>
      </c>
      <c r="G131" s="185">
        <v>113219065</v>
      </c>
      <c r="H131" s="186">
        <f t="shared" si="9"/>
        <v>113219065</v>
      </c>
      <c r="I131" s="187">
        <f t="shared" si="10"/>
        <v>126805352.80000001</v>
      </c>
      <c r="J131" s="181" t="s">
        <v>572</v>
      </c>
      <c r="K131" s="188" t="s">
        <v>17</v>
      </c>
      <c r="L131" s="189" t="s">
        <v>15</v>
      </c>
    </row>
    <row r="132" spans="1:12" ht="45">
      <c r="A132" s="190">
        <v>121</v>
      </c>
      <c r="B132" s="191" t="s">
        <v>583</v>
      </c>
      <c r="C132" s="191" t="s">
        <v>14</v>
      </c>
      <c r="D132" s="191" t="s">
        <v>584</v>
      </c>
      <c r="E132" s="191" t="s">
        <v>75</v>
      </c>
      <c r="F132" s="191">
        <v>3</v>
      </c>
      <c r="G132" s="116">
        <v>233567.86</v>
      </c>
      <c r="H132" s="124">
        <f t="shared" si="9"/>
        <v>700703.58</v>
      </c>
      <c r="I132" s="125">
        <f t="shared" si="10"/>
        <v>784788.00959999999</v>
      </c>
      <c r="J132" s="117" t="s">
        <v>238</v>
      </c>
      <c r="K132" s="38" t="s">
        <v>17</v>
      </c>
      <c r="L132" s="115" t="s">
        <v>15</v>
      </c>
    </row>
    <row r="133" spans="1:12" ht="120">
      <c r="A133" s="26">
        <v>122</v>
      </c>
      <c r="B133" s="54" t="s">
        <v>586</v>
      </c>
      <c r="C133" s="54" t="s">
        <v>14</v>
      </c>
      <c r="D133" s="25" t="s">
        <v>587</v>
      </c>
      <c r="E133" s="23" t="s">
        <v>11</v>
      </c>
      <c r="F133" s="23">
        <v>1</v>
      </c>
      <c r="G133" s="55">
        <v>4207551</v>
      </c>
      <c r="H133" s="108">
        <f t="shared" ref="H133:H164" si="11">F133*G133</f>
        <v>4207551</v>
      </c>
      <c r="I133" s="109">
        <f t="shared" si="10"/>
        <v>4712457.12</v>
      </c>
      <c r="J133" s="7" t="s">
        <v>463</v>
      </c>
      <c r="K133" s="24" t="s">
        <v>17</v>
      </c>
      <c r="L133" s="25" t="s">
        <v>15</v>
      </c>
    </row>
    <row r="134" spans="1:12" ht="135">
      <c r="A134" s="26">
        <v>123</v>
      </c>
      <c r="B134" s="54" t="s">
        <v>595</v>
      </c>
      <c r="C134" s="54" t="s">
        <v>14</v>
      </c>
      <c r="D134" s="25" t="s">
        <v>596</v>
      </c>
      <c r="E134" s="54" t="s">
        <v>75</v>
      </c>
      <c r="F134" s="54">
        <v>14</v>
      </c>
      <c r="G134" s="55">
        <v>612121.42857142852</v>
      </c>
      <c r="H134" s="108">
        <f t="shared" si="11"/>
        <v>8569700</v>
      </c>
      <c r="I134" s="109">
        <f t="shared" si="10"/>
        <v>9598064</v>
      </c>
      <c r="J134" s="7" t="s">
        <v>267</v>
      </c>
      <c r="K134" s="24" t="s">
        <v>17</v>
      </c>
      <c r="L134" s="25" t="s">
        <v>15</v>
      </c>
    </row>
    <row r="135" spans="1:12" ht="105">
      <c r="A135" s="26">
        <v>124</v>
      </c>
      <c r="B135" s="54" t="s">
        <v>597</v>
      </c>
      <c r="C135" s="54" t="s">
        <v>14</v>
      </c>
      <c r="D135" s="25" t="s">
        <v>598</v>
      </c>
      <c r="E135" s="54" t="s">
        <v>75</v>
      </c>
      <c r="F135" s="54">
        <v>1</v>
      </c>
      <c r="G135" s="55">
        <v>2797901.7857142854</v>
      </c>
      <c r="H135" s="108">
        <f t="shared" si="11"/>
        <v>2797901.7857142854</v>
      </c>
      <c r="I135" s="109">
        <f t="shared" si="10"/>
        <v>3133650</v>
      </c>
      <c r="J135" s="7" t="s">
        <v>267</v>
      </c>
      <c r="K135" s="24" t="s">
        <v>17</v>
      </c>
      <c r="L135" s="25" t="s">
        <v>15</v>
      </c>
    </row>
    <row r="136" spans="1:12" s="73" customFormat="1">
      <c r="A136" s="63">
        <v>125</v>
      </c>
      <c r="B136" s="77" t="s">
        <v>604</v>
      </c>
      <c r="C136" s="265" t="s">
        <v>671</v>
      </c>
      <c r="D136" s="266"/>
      <c r="E136" s="267"/>
      <c r="F136" s="85"/>
      <c r="G136" s="68"/>
      <c r="H136" s="86"/>
      <c r="I136" s="87"/>
      <c r="J136" s="70"/>
      <c r="K136" s="81"/>
      <c r="L136" s="77"/>
    </row>
    <row r="137" spans="1:12" s="73" customFormat="1" ht="30">
      <c r="A137" s="63">
        <v>126</v>
      </c>
      <c r="B137" s="77" t="s">
        <v>605</v>
      </c>
      <c r="C137" s="265" t="s">
        <v>671</v>
      </c>
      <c r="D137" s="266"/>
      <c r="E137" s="267"/>
      <c r="F137" s="85"/>
      <c r="G137" s="68"/>
      <c r="H137" s="86"/>
      <c r="I137" s="87"/>
      <c r="J137" s="70"/>
      <c r="K137" s="81"/>
      <c r="L137" s="77"/>
    </row>
    <row r="138" spans="1:12" s="73" customFormat="1" ht="30">
      <c r="A138" s="63">
        <v>127</v>
      </c>
      <c r="B138" s="77" t="s">
        <v>605</v>
      </c>
      <c r="C138" s="265" t="s">
        <v>671</v>
      </c>
      <c r="D138" s="266"/>
      <c r="E138" s="267"/>
      <c r="F138" s="85"/>
      <c r="G138" s="68"/>
      <c r="H138" s="86"/>
      <c r="I138" s="87"/>
      <c r="J138" s="70"/>
      <c r="K138" s="81"/>
      <c r="L138" s="77"/>
    </row>
    <row r="139" spans="1:12" s="73" customFormat="1" ht="30">
      <c r="A139" s="63">
        <v>128</v>
      </c>
      <c r="B139" s="77" t="s">
        <v>605</v>
      </c>
      <c r="C139" s="265" t="s">
        <v>671</v>
      </c>
      <c r="D139" s="266"/>
      <c r="E139" s="267"/>
      <c r="F139" s="85"/>
      <c r="G139" s="68"/>
      <c r="H139" s="86"/>
      <c r="I139" s="87"/>
      <c r="J139" s="70"/>
      <c r="K139" s="81"/>
      <c r="L139" s="77"/>
    </row>
    <row r="140" spans="1:12" s="73" customFormat="1">
      <c r="A140" s="63">
        <v>129</v>
      </c>
      <c r="B140" s="77" t="s">
        <v>606</v>
      </c>
      <c r="C140" s="265" t="s">
        <v>671</v>
      </c>
      <c r="D140" s="266"/>
      <c r="E140" s="267"/>
      <c r="F140" s="85"/>
      <c r="G140" s="68"/>
      <c r="H140" s="86"/>
      <c r="I140" s="87"/>
      <c r="J140" s="70"/>
      <c r="K140" s="81"/>
      <c r="L140" s="77"/>
    </row>
    <row r="141" spans="1:12" s="73" customFormat="1">
      <c r="A141" s="63">
        <v>130</v>
      </c>
      <c r="B141" s="77" t="s">
        <v>607</v>
      </c>
      <c r="C141" s="265" t="s">
        <v>671</v>
      </c>
      <c r="D141" s="266"/>
      <c r="E141" s="267"/>
      <c r="F141" s="85"/>
      <c r="G141" s="68"/>
      <c r="H141" s="86"/>
      <c r="I141" s="87"/>
      <c r="J141" s="70"/>
      <c r="K141" s="81"/>
      <c r="L141" s="77"/>
    </row>
    <row r="142" spans="1:12" s="73" customFormat="1" ht="269.25" customHeight="1">
      <c r="A142" s="63">
        <v>131</v>
      </c>
      <c r="B142" s="192" t="s">
        <v>608</v>
      </c>
      <c r="C142" s="76" t="s">
        <v>14</v>
      </c>
      <c r="D142" s="145" t="s">
        <v>712</v>
      </c>
      <c r="E142" s="85" t="s">
        <v>11</v>
      </c>
      <c r="F142" s="85">
        <v>2</v>
      </c>
      <c r="G142" s="86">
        <f>2483531/1.12</f>
        <v>2217438.3928571427</v>
      </c>
      <c r="H142" s="86">
        <f t="shared" si="11"/>
        <v>4434876.7857142854</v>
      </c>
      <c r="I142" s="87">
        <f t="shared" si="10"/>
        <v>4967062</v>
      </c>
      <c r="J142" s="70" t="s">
        <v>225</v>
      </c>
      <c r="K142" s="81" t="s">
        <v>17</v>
      </c>
      <c r="L142" s="77" t="s">
        <v>15</v>
      </c>
    </row>
    <row r="143" spans="1:12" s="73" customFormat="1" ht="98.25" customHeight="1">
      <c r="A143" s="63">
        <v>132</v>
      </c>
      <c r="B143" s="192" t="s">
        <v>620</v>
      </c>
      <c r="C143" s="76" t="s">
        <v>46</v>
      </c>
      <c r="D143" s="145" t="s">
        <v>621</v>
      </c>
      <c r="E143" s="85" t="s">
        <v>11</v>
      </c>
      <c r="F143" s="85">
        <v>1</v>
      </c>
      <c r="G143" s="86">
        <v>69193672</v>
      </c>
      <c r="H143" s="86">
        <f t="shared" si="11"/>
        <v>69193672</v>
      </c>
      <c r="I143" s="87">
        <f t="shared" si="10"/>
        <v>77496912.640000001</v>
      </c>
      <c r="J143" s="70" t="s">
        <v>622</v>
      </c>
      <c r="K143" s="81" t="s">
        <v>17</v>
      </c>
      <c r="L143" s="77" t="s">
        <v>15</v>
      </c>
    </row>
    <row r="144" spans="1:12" s="73" customFormat="1" ht="68.25" customHeight="1">
      <c r="A144" s="63">
        <v>133</v>
      </c>
      <c r="B144" s="77" t="s">
        <v>641</v>
      </c>
      <c r="C144" s="75" t="s">
        <v>14</v>
      </c>
      <c r="D144" s="64" t="s">
        <v>713</v>
      </c>
      <c r="E144" s="85" t="s">
        <v>11</v>
      </c>
      <c r="F144" s="85">
        <v>2</v>
      </c>
      <c r="G144" s="193">
        <v>414553.57142857101</v>
      </c>
      <c r="H144" s="193">
        <f t="shared" si="11"/>
        <v>829107.14285714203</v>
      </c>
      <c r="I144" s="87">
        <f t="shared" si="10"/>
        <v>928599.99999999919</v>
      </c>
      <c r="J144" s="194" t="s">
        <v>58</v>
      </c>
      <c r="K144" s="81" t="s">
        <v>17</v>
      </c>
      <c r="L144" s="77" t="s">
        <v>15</v>
      </c>
    </row>
    <row r="145" spans="1:12" s="73" customFormat="1" ht="45">
      <c r="A145" s="63">
        <v>134</v>
      </c>
      <c r="B145" s="77" t="s">
        <v>642</v>
      </c>
      <c r="C145" s="75" t="s">
        <v>14</v>
      </c>
      <c r="D145" s="64" t="s">
        <v>714</v>
      </c>
      <c r="E145" s="85" t="s">
        <v>11</v>
      </c>
      <c r="F145" s="85">
        <v>1</v>
      </c>
      <c r="G145" s="193">
        <v>441160.71428571403</v>
      </c>
      <c r="H145" s="193">
        <f t="shared" si="11"/>
        <v>441160.71428571403</v>
      </c>
      <c r="I145" s="87">
        <f t="shared" si="10"/>
        <v>494099.99999999977</v>
      </c>
      <c r="J145" s="194" t="s">
        <v>58</v>
      </c>
      <c r="K145" s="81" t="s">
        <v>17</v>
      </c>
      <c r="L145" s="77" t="s">
        <v>15</v>
      </c>
    </row>
    <row r="146" spans="1:12" s="73" customFormat="1" ht="123" customHeight="1">
      <c r="A146" s="63">
        <v>135</v>
      </c>
      <c r="B146" s="144" t="s">
        <v>678</v>
      </c>
      <c r="C146" s="75" t="s">
        <v>14</v>
      </c>
      <c r="D146" s="195" t="s">
        <v>679</v>
      </c>
      <c r="E146" s="85" t="s">
        <v>11</v>
      </c>
      <c r="F146" s="85">
        <v>1</v>
      </c>
      <c r="G146" s="154">
        <v>1623236</v>
      </c>
      <c r="H146" s="193">
        <f t="shared" si="11"/>
        <v>1623236</v>
      </c>
      <c r="I146" s="87">
        <f t="shared" si="10"/>
        <v>1818024.32</v>
      </c>
      <c r="J146" s="70" t="s">
        <v>572</v>
      </c>
      <c r="K146" s="81" t="s">
        <v>17</v>
      </c>
      <c r="L146" s="77" t="s">
        <v>15</v>
      </c>
    </row>
    <row r="147" spans="1:12" s="73" customFormat="1" ht="274.5" customHeight="1">
      <c r="A147" s="63">
        <v>136</v>
      </c>
      <c r="B147" s="77" t="s">
        <v>680</v>
      </c>
      <c r="C147" s="75" t="s">
        <v>14</v>
      </c>
      <c r="D147" s="145" t="s">
        <v>681</v>
      </c>
      <c r="E147" s="85" t="s">
        <v>11</v>
      </c>
      <c r="F147" s="85">
        <v>1</v>
      </c>
      <c r="G147" s="154">
        <v>3760179</v>
      </c>
      <c r="H147" s="193">
        <f t="shared" si="11"/>
        <v>3760179</v>
      </c>
      <c r="I147" s="87">
        <f t="shared" si="10"/>
        <v>4211400.4800000004</v>
      </c>
      <c r="J147" s="77" t="s">
        <v>682</v>
      </c>
      <c r="K147" s="81" t="s">
        <v>17</v>
      </c>
      <c r="L147" s="77" t="s">
        <v>15</v>
      </c>
    </row>
    <row r="148" spans="1:12" s="73" customFormat="1" ht="90">
      <c r="A148" s="63">
        <v>137</v>
      </c>
      <c r="B148" s="77" t="s">
        <v>703</v>
      </c>
      <c r="C148" s="143" t="s">
        <v>14</v>
      </c>
      <c r="D148" s="215" t="s">
        <v>715</v>
      </c>
      <c r="E148" s="143" t="s">
        <v>11</v>
      </c>
      <c r="F148" s="143">
        <v>1</v>
      </c>
      <c r="G148" s="68">
        <v>6375000</v>
      </c>
      <c r="H148" s="193">
        <f t="shared" si="11"/>
        <v>6375000</v>
      </c>
      <c r="I148" s="87">
        <f t="shared" ref="I148:I164" si="12">H148*1.12</f>
        <v>7140000.0000000009</v>
      </c>
      <c r="J148" s="77" t="s">
        <v>704</v>
      </c>
      <c r="K148" s="81" t="s">
        <v>17</v>
      </c>
      <c r="L148" s="77" t="s">
        <v>15</v>
      </c>
    </row>
    <row r="149" spans="1:12" s="73" customFormat="1" ht="104.25" customHeight="1">
      <c r="A149" s="63">
        <v>138</v>
      </c>
      <c r="B149" s="77" t="s">
        <v>705</v>
      </c>
      <c r="C149" s="143" t="s">
        <v>14</v>
      </c>
      <c r="D149" s="215" t="s">
        <v>716</v>
      </c>
      <c r="E149" s="143" t="s">
        <v>11</v>
      </c>
      <c r="F149" s="143">
        <v>1</v>
      </c>
      <c r="G149" s="68">
        <v>594285.71</v>
      </c>
      <c r="H149" s="193">
        <f t="shared" si="11"/>
        <v>594285.71</v>
      </c>
      <c r="I149" s="87">
        <f t="shared" si="12"/>
        <v>665599.9952</v>
      </c>
      <c r="J149" s="77" t="s">
        <v>717</v>
      </c>
      <c r="K149" s="81" t="s">
        <v>17</v>
      </c>
      <c r="L149" s="77" t="s">
        <v>15</v>
      </c>
    </row>
    <row r="150" spans="1:12" s="73" customFormat="1" ht="251.25" customHeight="1">
      <c r="A150" s="63">
        <v>139</v>
      </c>
      <c r="B150" s="139" t="s">
        <v>698</v>
      </c>
      <c r="C150" s="77" t="s">
        <v>14</v>
      </c>
      <c r="D150" s="168" t="s">
        <v>699</v>
      </c>
      <c r="E150" s="85" t="s">
        <v>11</v>
      </c>
      <c r="F150" s="85">
        <v>1</v>
      </c>
      <c r="G150" s="216">
        <v>1980875</v>
      </c>
      <c r="H150" s="193">
        <f t="shared" si="11"/>
        <v>1980875</v>
      </c>
      <c r="I150" s="87">
        <f t="shared" si="12"/>
        <v>2218580</v>
      </c>
      <c r="J150" s="70" t="s">
        <v>700</v>
      </c>
      <c r="K150" s="81" t="s">
        <v>17</v>
      </c>
      <c r="L150" s="77" t="s">
        <v>15</v>
      </c>
    </row>
    <row r="151" spans="1:12" s="73" customFormat="1" ht="120">
      <c r="A151" s="63">
        <v>140</v>
      </c>
      <c r="B151" s="143" t="s">
        <v>719</v>
      </c>
      <c r="C151" s="217" t="s">
        <v>14</v>
      </c>
      <c r="D151" s="218" t="s">
        <v>720</v>
      </c>
      <c r="E151" s="143" t="s">
        <v>11</v>
      </c>
      <c r="F151" s="85">
        <v>1</v>
      </c>
      <c r="G151" s="219">
        <v>3009778.58</v>
      </c>
      <c r="H151" s="193">
        <f t="shared" si="11"/>
        <v>3009778.58</v>
      </c>
      <c r="I151" s="87">
        <f t="shared" si="12"/>
        <v>3370952.0096000005</v>
      </c>
      <c r="J151" s="70" t="s">
        <v>267</v>
      </c>
      <c r="K151" s="81" t="s">
        <v>17</v>
      </c>
      <c r="L151" s="77" t="s">
        <v>15</v>
      </c>
    </row>
    <row r="152" spans="1:12" s="73" customFormat="1" ht="75">
      <c r="A152" s="63">
        <v>141</v>
      </c>
      <c r="B152" s="139" t="s">
        <v>721</v>
      </c>
      <c r="C152" s="77" t="s">
        <v>14</v>
      </c>
      <c r="D152" s="168" t="s">
        <v>724</v>
      </c>
      <c r="E152" s="85" t="s">
        <v>374</v>
      </c>
      <c r="F152" s="85">
        <v>1</v>
      </c>
      <c r="G152" s="219">
        <v>440018</v>
      </c>
      <c r="H152" s="193">
        <f t="shared" si="11"/>
        <v>440018</v>
      </c>
      <c r="I152" s="87">
        <f t="shared" si="12"/>
        <v>492820.16000000003</v>
      </c>
      <c r="J152" s="224" t="s">
        <v>463</v>
      </c>
      <c r="K152" s="81" t="s">
        <v>17</v>
      </c>
      <c r="L152" s="77" t="s">
        <v>15</v>
      </c>
    </row>
    <row r="153" spans="1:12" s="73" customFormat="1" ht="60">
      <c r="A153" s="63">
        <v>142</v>
      </c>
      <c r="B153" s="139" t="s">
        <v>722</v>
      </c>
      <c r="C153" s="77" t="s">
        <v>14</v>
      </c>
      <c r="D153" s="168" t="s">
        <v>723</v>
      </c>
      <c r="E153" s="85" t="s">
        <v>374</v>
      </c>
      <c r="F153" s="85">
        <v>1</v>
      </c>
      <c r="G153" s="219">
        <v>1313440</v>
      </c>
      <c r="H153" s="193">
        <f t="shared" si="11"/>
        <v>1313440</v>
      </c>
      <c r="I153" s="87">
        <f t="shared" si="12"/>
        <v>1471052.8</v>
      </c>
      <c r="J153" s="224" t="s">
        <v>463</v>
      </c>
      <c r="K153" s="81" t="s">
        <v>17</v>
      </c>
      <c r="L153" s="77" t="s">
        <v>15</v>
      </c>
    </row>
    <row r="154" spans="1:12" s="73" customFormat="1" ht="219.75" customHeight="1">
      <c r="A154" s="63">
        <v>143</v>
      </c>
      <c r="B154" s="139" t="s">
        <v>725</v>
      </c>
      <c r="C154" s="77" t="s">
        <v>14</v>
      </c>
      <c r="D154" s="168" t="s">
        <v>739</v>
      </c>
      <c r="E154" s="85" t="s">
        <v>374</v>
      </c>
      <c r="F154" s="85">
        <v>2</v>
      </c>
      <c r="G154" s="219">
        <v>238385</v>
      </c>
      <c r="H154" s="193">
        <f t="shared" si="11"/>
        <v>476770</v>
      </c>
      <c r="I154" s="87">
        <f t="shared" si="12"/>
        <v>533982.4</v>
      </c>
      <c r="J154" s="70" t="s">
        <v>726</v>
      </c>
      <c r="K154" s="81" t="s">
        <v>17</v>
      </c>
      <c r="L154" s="77" t="s">
        <v>15</v>
      </c>
    </row>
    <row r="155" spans="1:12" s="73" customFormat="1" ht="227.25" customHeight="1">
      <c r="A155" s="63">
        <v>144</v>
      </c>
      <c r="B155" s="139" t="s">
        <v>734</v>
      </c>
      <c r="C155" s="77" t="s">
        <v>14</v>
      </c>
      <c r="D155" s="168" t="s">
        <v>735</v>
      </c>
      <c r="E155" s="85" t="s">
        <v>374</v>
      </c>
      <c r="F155" s="85">
        <v>1</v>
      </c>
      <c r="G155" s="219">
        <v>1732820</v>
      </c>
      <c r="H155" s="193">
        <f t="shared" si="11"/>
        <v>1732820</v>
      </c>
      <c r="I155" s="87">
        <f t="shared" si="12"/>
        <v>1940758.4000000001</v>
      </c>
      <c r="J155" s="70" t="s">
        <v>196</v>
      </c>
      <c r="K155" s="81" t="s">
        <v>17</v>
      </c>
      <c r="L155" s="77" t="s">
        <v>15</v>
      </c>
    </row>
    <row r="156" spans="1:12" s="73" customFormat="1" ht="269.25" customHeight="1">
      <c r="A156" s="63">
        <v>145</v>
      </c>
      <c r="B156" s="139" t="s">
        <v>78</v>
      </c>
      <c r="C156" s="77" t="s">
        <v>14</v>
      </c>
      <c r="D156" s="168" t="s">
        <v>753</v>
      </c>
      <c r="E156" s="225" t="s">
        <v>374</v>
      </c>
      <c r="F156" s="225">
        <v>2</v>
      </c>
      <c r="G156" s="219">
        <v>92161</v>
      </c>
      <c r="H156" s="193">
        <f t="shared" si="11"/>
        <v>184322</v>
      </c>
      <c r="I156" s="87">
        <f t="shared" si="12"/>
        <v>206440.64</v>
      </c>
      <c r="J156" s="80" t="s">
        <v>736</v>
      </c>
      <c r="K156" s="81" t="s">
        <v>17</v>
      </c>
      <c r="L156" s="77" t="s">
        <v>15</v>
      </c>
    </row>
    <row r="157" spans="1:12" s="73" customFormat="1" ht="288" customHeight="1">
      <c r="A157" s="63">
        <v>146</v>
      </c>
      <c r="B157" s="139" t="s">
        <v>737</v>
      </c>
      <c r="C157" s="77" t="s">
        <v>14</v>
      </c>
      <c r="D157" s="168" t="s">
        <v>738</v>
      </c>
      <c r="E157" s="85" t="s">
        <v>374</v>
      </c>
      <c r="F157" s="85">
        <v>1</v>
      </c>
      <c r="G157" s="219">
        <v>53125</v>
      </c>
      <c r="H157" s="193">
        <f t="shared" si="11"/>
        <v>53125</v>
      </c>
      <c r="I157" s="87">
        <f t="shared" si="12"/>
        <v>59500.000000000007</v>
      </c>
      <c r="J157" s="80" t="s">
        <v>726</v>
      </c>
      <c r="K157" s="81" t="s">
        <v>17</v>
      </c>
      <c r="L157" s="77" t="s">
        <v>15</v>
      </c>
    </row>
    <row r="158" spans="1:12" s="73" customFormat="1" ht="75">
      <c r="A158" s="63">
        <v>147</v>
      </c>
      <c r="B158" s="77" t="s">
        <v>740</v>
      </c>
      <c r="C158" s="77" t="s">
        <v>14</v>
      </c>
      <c r="D158" s="77" t="s">
        <v>741</v>
      </c>
      <c r="E158" s="77" t="s">
        <v>11</v>
      </c>
      <c r="F158" s="77">
        <v>1</v>
      </c>
      <c r="G158" s="226">
        <v>1371280.36</v>
      </c>
      <c r="H158" s="193">
        <f t="shared" si="11"/>
        <v>1371280.36</v>
      </c>
      <c r="I158" s="87">
        <f t="shared" si="12"/>
        <v>1535834.0032000002</v>
      </c>
      <c r="J158" s="70" t="s">
        <v>238</v>
      </c>
      <c r="K158" s="81" t="s">
        <v>17</v>
      </c>
      <c r="L158" s="77" t="s">
        <v>751</v>
      </c>
    </row>
    <row r="159" spans="1:12" s="73" customFormat="1" ht="90">
      <c r="A159" s="63">
        <v>148</v>
      </c>
      <c r="B159" s="77" t="s">
        <v>742</v>
      </c>
      <c r="C159" s="77" t="s">
        <v>14</v>
      </c>
      <c r="D159" s="77" t="s">
        <v>743</v>
      </c>
      <c r="E159" s="77" t="s">
        <v>11</v>
      </c>
      <c r="F159" s="77">
        <v>1</v>
      </c>
      <c r="G159" s="226">
        <v>1305181.25</v>
      </c>
      <c r="H159" s="193">
        <f t="shared" si="11"/>
        <v>1305181.25</v>
      </c>
      <c r="I159" s="87">
        <f t="shared" si="12"/>
        <v>1461803.0000000002</v>
      </c>
      <c r="J159" s="70" t="s">
        <v>238</v>
      </c>
      <c r="K159" s="81" t="s">
        <v>17</v>
      </c>
      <c r="L159" s="77" t="s">
        <v>751</v>
      </c>
    </row>
    <row r="160" spans="1:12" s="73" customFormat="1" ht="135">
      <c r="A160" s="63">
        <v>149</v>
      </c>
      <c r="B160" s="77" t="s">
        <v>744</v>
      </c>
      <c r="C160" s="77" t="s">
        <v>14</v>
      </c>
      <c r="D160" s="143" t="s">
        <v>755</v>
      </c>
      <c r="E160" s="77" t="s">
        <v>75</v>
      </c>
      <c r="F160" s="77">
        <v>1</v>
      </c>
      <c r="G160" s="226">
        <v>2520288.39</v>
      </c>
      <c r="H160" s="193">
        <f t="shared" si="11"/>
        <v>2520288.39</v>
      </c>
      <c r="I160" s="87">
        <f t="shared" si="12"/>
        <v>2822722.9968000003</v>
      </c>
      <c r="J160" s="70" t="s">
        <v>238</v>
      </c>
      <c r="K160" s="81" t="s">
        <v>17</v>
      </c>
      <c r="L160" s="77" t="s">
        <v>751</v>
      </c>
    </row>
    <row r="161" spans="1:13" s="73" customFormat="1" ht="75">
      <c r="A161" s="63">
        <v>150</v>
      </c>
      <c r="B161" s="77" t="s">
        <v>745</v>
      </c>
      <c r="C161" s="77" t="s">
        <v>14</v>
      </c>
      <c r="D161" s="77" t="s">
        <v>746</v>
      </c>
      <c r="E161" s="77" t="s">
        <v>11</v>
      </c>
      <c r="F161" s="77">
        <v>1</v>
      </c>
      <c r="G161" s="226">
        <v>1025119.64</v>
      </c>
      <c r="H161" s="193">
        <f t="shared" si="11"/>
        <v>1025119.64</v>
      </c>
      <c r="I161" s="87">
        <f t="shared" si="12"/>
        <v>1148133.9968000001</v>
      </c>
      <c r="J161" s="70" t="s">
        <v>238</v>
      </c>
      <c r="K161" s="81" t="s">
        <v>17</v>
      </c>
      <c r="L161" s="77" t="s">
        <v>751</v>
      </c>
    </row>
    <row r="162" spans="1:13" s="73" customFormat="1" ht="120">
      <c r="A162" s="63">
        <v>151</v>
      </c>
      <c r="B162" s="77" t="s">
        <v>747</v>
      </c>
      <c r="C162" s="77" t="s">
        <v>14</v>
      </c>
      <c r="D162" s="77" t="s">
        <v>748</v>
      </c>
      <c r="E162" s="77" t="s">
        <v>11</v>
      </c>
      <c r="F162" s="77">
        <v>1</v>
      </c>
      <c r="G162" s="226">
        <v>1882626.79</v>
      </c>
      <c r="H162" s="193">
        <f t="shared" si="11"/>
        <v>1882626.79</v>
      </c>
      <c r="I162" s="87">
        <f t="shared" si="12"/>
        <v>2108542.0048000002</v>
      </c>
      <c r="J162" s="70" t="s">
        <v>238</v>
      </c>
      <c r="K162" s="81" t="s">
        <v>17</v>
      </c>
      <c r="L162" s="77" t="s">
        <v>751</v>
      </c>
    </row>
    <row r="163" spans="1:13" s="73" customFormat="1" ht="105">
      <c r="A163" s="63">
        <v>152</v>
      </c>
      <c r="B163" s="77" t="s">
        <v>749</v>
      </c>
      <c r="C163" s="77" t="s">
        <v>14</v>
      </c>
      <c r="D163" s="77" t="s">
        <v>750</v>
      </c>
      <c r="E163" s="77" t="s">
        <v>11</v>
      </c>
      <c r="F163" s="77">
        <v>1</v>
      </c>
      <c r="G163" s="226">
        <v>554173.21</v>
      </c>
      <c r="H163" s="193">
        <f t="shared" si="11"/>
        <v>554173.21</v>
      </c>
      <c r="I163" s="87">
        <f t="shared" si="12"/>
        <v>620673.9952</v>
      </c>
      <c r="J163" s="70" t="s">
        <v>238</v>
      </c>
      <c r="K163" s="81" t="s">
        <v>17</v>
      </c>
      <c r="L163" s="77" t="s">
        <v>751</v>
      </c>
    </row>
    <row r="164" spans="1:13" s="73" customFormat="1" ht="369.75" customHeight="1">
      <c r="A164" s="82">
        <v>153</v>
      </c>
      <c r="B164" s="139" t="s">
        <v>752</v>
      </c>
      <c r="C164" s="77" t="s">
        <v>14</v>
      </c>
      <c r="D164" s="168" t="s">
        <v>754</v>
      </c>
      <c r="E164" s="85" t="s">
        <v>374</v>
      </c>
      <c r="F164" s="85">
        <v>1</v>
      </c>
      <c r="G164" s="219">
        <v>3799108</v>
      </c>
      <c r="H164" s="193">
        <f t="shared" si="11"/>
        <v>3799108</v>
      </c>
      <c r="I164" s="87">
        <f t="shared" si="12"/>
        <v>4255000.96</v>
      </c>
      <c r="J164" s="70" t="s">
        <v>196</v>
      </c>
      <c r="K164" s="81" t="s">
        <v>17</v>
      </c>
      <c r="L164" s="77" t="s">
        <v>751</v>
      </c>
    </row>
    <row r="165" spans="1:13" ht="28.5" customHeight="1">
      <c r="A165" s="220"/>
      <c r="B165" s="196"/>
      <c r="C165" s="197"/>
      <c r="D165" s="198" t="s">
        <v>28</v>
      </c>
      <c r="E165" s="197"/>
      <c r="F165" s="197"/>
      <c r="G165" s="197"/>
      <c r="H165" s="221">
        <f>SUM(H12:H164)</f>
        <v>605434899.65614295</v>
      </c>
      <c r="I165" s="221">
        <f>SUM(I12:I164)</f>
        <v>678087087.61488008</v>
      </c>
      <c r="J165" s="197"/>
      <c r="K165" s="222"/>
      <c r="L165" s="222"/>
      <c r="M165" s="201"/>
    </row>
    <row r="166" spans="1:13" ht="28.5" customHeight="1">
      <c r="A166" s="15"/>
      <c r="B166" s="252" t="s">
        <v>35</v>
      </c>
      <c r="C166" s="253"/>
      <c r="D166" s="253"/>
      <c r="E166" s="253"/>
      <c r="F166" s="253"/>
      <c r="G166" s="253"/>
      <c r="H166" s="253"/>
      <c r="I166" s="253"/>
      <c r="J166" s="253"/>
      <c r="K166" s="253"/>
      <c r="L166" s="254"/>
    </row>
    <row r="167" spans="1:13" ht="105">
      <c r="A167" s="26">
        <v>1</v>
      </c>
      <c r="B167" s="10" t="s">
        <v>59</v>
      </c>
      <c r="C167" s="10" t="s">
        <v>46</v>
      </c>
      <c r="D167" s="10" t="s">
        <v>47</v>
      </c>
      <c r="E167" s="28" t="s">
        <v>45</v>
      </c>
      <c r="F167" s="10">
        <v>1</v>
      </c>
      <c r="G167" s="24"/>
      <c r="H167" s="24">
        <v>38557025</v>
      </c>
      <c r="I167" s="24">
        <f>H167*1.12</f>
        <v>43183868.000000007</v>
      </c>
      <c r="J167" s="10" t="s">
        <v>156</v>
      </c>
      <c r="K167" s="10"/>
      <c r="L167" s="22" t="s">
        <v>15</v>
      </c>
    </row>
    <row r="168" spans="1:13" ht="28.5" customHeight="1">
      <c r="A168" s="14"/>
      <c r="B168" s="250" t="s">
        <v>36</v>
      </c>
      <c r="C168" s="251"/>
      <c r="D168" s="251"/>
      <c r="E168" s="251"/>
      <c r="F168" s="251"/>
      <c r="G168" s="251"/>
      <c r="H168" s="202">
        <f>H167</f>
        <v>38557025</v>
      </c>
      <c r="I168" s="202">
        <f>I167</f>
        <v>43183868.000000007</v>
      </c>
      <c r="J168" s="199" t="s">
        <v>0</v>
      </c>
      <c r="K168" s="200"/>
      <c r="L168" s="200"/>
    </row>
    <row r="169" spans="1:13" ht="23.25" customHeight="1">
      <c r="A169" s="15"/>
      <c r="B169" s="231" t="s">
        <v>27</v>
      </c>
      <c r="C169" s="232"/>
      <c r="D169" s="232"/>
      <c r="E169" s="232"/>
      <c r="F169" s="232"/>
      <c r="G169" s="232"/>
      <c r="H169" s="232"/>
      <c r="I169" s="232"/>
      <c r="J169" s="232"/>
      <c r="K169" s="232"/>
      <c r="L169" s="233"/>
    </row>
    <row r="170" spans="1:13" ht="54.75" customHeight="1">
      <c r="A170" s="26">
        <v>1</v>
      </c>
      <c r="B170" s="18" t="s">
        <v>37</v>
      </c>
      <c r="C170" s="22" t="s">
        <v>14</v>
      </c>
      <c r="D170" s="18" t="s">
        <v>327</v>
      </c>
      <c r="E170" s="23" t="s">
        <v>10</v>
      </c>
      <c r="F170" s="23">
        <v>1</v>
      </c>
      <c r="G170" s="4"/>
      <c r="H170" s="4">
        <v>2986607</v>
      </c>
      <c r="I170" s="4">
        <f t="shared" ref="I170:I172" si="13">H170*1.12</f>
        <v>3344999.8400000003</v>
      </c>
      <c r="J170" s="25" t="s">
        <v>57</v>
      </c>
      <c r="K170" s="25"/>
      <c r="L170" s="17" t="s">
        <v>315</v>
      </c>
    </row>
    <row r="171" spans="1:13" s="73" customFormat="1" ht="60">
      <c r="A171" s="63">
        <v>2</v>
      </c>
      <c r="B171" s="144" t="s">
        <v>12</v>
      </c>
      <c r="C171" s="76" t="s">
        <v>14</v>
      </c>
      <c r="D171" s="144" t="s">
        <v>38</v>
      </c>
      <c r="E171" s="85" t="s">
        <v>10</v>
      </c>
      <c r="F171" s="85">
        <v>1</v>
      </c>
      <c r="G171" s="151"/>
      <c r="H171" s="151">
        <v>2132000</v>
      </c>
      <c r="I171" s="151">
        <f t="shared" si="13"/>
        <v>2387840</v>
      </c>
      <c r="J171" s="77" t="s">
        <v>57</v>
      </c>
      <c r="K171" s="77"/>
      <c r="L171" s="72" t="s">
        <v>39</v>
      </c>
    </row>
    <row r="172" spans="1:13" ht="58.5" customHeight="1">
      <c r="A172" s="26">
        <v>3</v>
      </c>
      <c r="B172" s="25" t="s">
        <v>25</v>
      </c>
      <c r="C172" s="6" t="s">
        <v>14</v>
      </c>
      <c r="D172" s="25" t="s">
        <v>40</v>
      </c>
      <c r="E172" s="6" t="s">
        <v>10</v>
      </c>
      <c r="F172" s="25">
        <v>1</v>
      </c>
      <c r="G172" s="7"/>
      <c r="H172" s="20">
        <v>1926000</v>
      </c>
      <c r="I172" s="27">
        <f t="shared" si="13"/>
        <v>2157120</v>
      </c>
      <c r="J172" s="6" t="s">
        <v>57</v>
      </c>
      <c r="K172" s="6"/>
      <c r="L172" s="6" t="s">
        <v>16</v>
      </c>
    </row>
    <row r="173" spans="1:13" ht="69.75" customHeight="1">
      <c r="A173" s="26">
        <v>4</v>
      </c>
      <c r="B173" s="25" t="s">
        <v>55</v>
      </c>
      <c r="C173" s="6" t="s">
        <v>14</v>
      </c>
      <c r="D173" s="25" t="s">
        <v>56</v>
      </c>
      <c r="E173" s="6" t="s">
        <v>10</v>
      </c>
      <c r="F173" s="25">
        <v>1</v>
      </c>
      <c r="G173" s="7"/>
      <c r="H173" s="203" t="s">
        <v>125</v>
      </c>
      <c r="I173" s="27"/>
      <c r="J173" s="25"/>
      <c r="K173" s="6"/>
      <c r="L173" s="6"/>
      <c r="M173" s="73"/>
    </row>
    <row r="174" spans="1:13" ht="45">
      <c r="A174" s="26">
        <v>5</v>
      </c>
      <c r="B174" s="6" t="s">
        <v>53</v>
      </c>
      <c r="C174" s="22" t="s">
        <v>14</v>
      </c>
      <c r="D174" s="6" t="s">
        <v>54</v>
      </c>
      <c r="E174" s="6" t="s">
        <v>10</v>
      </c>
      <c r="F174" s="25">
        <v>1</v>
      </c>
      <c r="G174" s="7"/>
      <c r="H174" s="203" t="s">
        <v>125</v>
      </c>
      <c r="I174" s="4"/>
      <c r="J174" s="25"/>
      <c r="K174" s="6"/>
      <c r="L174" s="6"/>
    </row>
    <row r="175" spans="1:13" s="73" customFormat="1" ht="45">
      <c r="A175" s="63">
        <v>6</v>
      </c>
      <c r="B175" s="64" t="s">
        <v>151</v>
      </c>
      <c r="C175" s="76" t="s">
        <v>14</v>
      </c>
      <c r="D175" s="152" t="s">
        <v>154</v>
      </c>
      <c r="E175" s="64" t="s">
        <v>10</v>
      </c>
      <c r="F175" s="77">
        <v>1</v>
      </c>
      <c r="G175" s="78"/>
      <c r="H175" s="153">
        <v>1019642.86</v>
      </c>
      <c r="I175" s="154">
        <f>H175*1.12</f>
        <v>1142000.0032000002</v>
      </c>
      <c r="J175" s="64" t="s">
        <v>141</v>
      </c>
      <c r="K175" s="64"/>
      <c r="L175" s="81" t="s">
        <v>15</v>
      </c>
    </row>
    <row r="176" spans="1:13" s="73" customFormat="1" ht="45">
      <c r="A176" s="63">
        <v>7</v>
      </c>
      <c r="B176" s="64" t="s">
        <v>152</v>
      </c>
      <c r="C176" s="76" t="s">
        <v>14</v>
      </c>
      <c r="D176" s="71" t="s">
        <v>155</v>
      </c>
      <c r="E176" s="64" t="s">
        <v>10</v>
      </c>
      <c r="F176" s="77">
        <v>1</v>
      </c>
      <c r="G176" s="78"/>
      <c r="H176" s="153">
        <v>2750000</v>
      </c>
      <c r="I176" s="154">
        <f>H176*1.12</f>
        <v>3080000.0000000005</v>
      </c>
      <c r="J176" s="64" t="s">
        <v>141</v>
      </c>
      <c r="K176" s="64"/>
      <c r="L176" s="81" t="s">
        <v>15</v>
      </c>
      <c r="M176" s="106"/>
    </row>
    <row r="177" spans="1:13" ht="60">
      <c r="A177" s="26">
        <v>8</v>
      </c>
      <c r="B177" s="6" t="s">
        <v>192</v>
      </c>
      <c r="C177" s="22" t="s">
        <v>14</v>
      </c>
      <c r="D177" s="10" t="s">
        <v>188</v>
      </c>
      <c r="E177" s="6" t="s">
        <v>10</v>
      </c>
      <c r="F177" s="25">
        <v>1</v>
      </c>
      <c r="G177" s="45"/>
      <c r="H177" s="20">
        <v>1500000</v>
      </c>
      <c r="I177" s="4">
        <f>H177*1.18</f>
        <v>1770000</v>
      </c>
      <c r="J177" s="39" t="s">
        <v>189</v>
      </c>
      <c r="K177" s="6"/>
      <c r="L177" s="24" t="s">
        <v>190</v>
      </c>
      <c r="M177" s="73"/>
    </row>
    <row r="178" spans="1:13" s="73" customFormat="1" ht="105" customHeight="1">
      <c r="A178" s="63">
        <v>9</v>
      </c>
      <c r="B178" s="75" t="s">
        <v>263</v>
      </c>
      <c r="C178" s="76" t="s">
        <v>14</v>
      </c>
      <c r="D178" s="66" t="s">
        <v>266</v>
      </c>
      <c r="E178" s="64" t="s">
        <v>10</v>
      </c>
      <c r="F178" s="77">
        <v>1</v>
      </c>
      <c r="G178" s="78"/>
      <c r="H178" s="79">
        <v>4500000</v>
      </c>
      <c r="I178" s="4">
        <f t="shared" ref="I178:I184" si="14">H178*1.12</f>
        <v>5040000.0000000009</v>
      </c>
      <c r="J178" s="80" t="s">
        <v>264</v>
      </c>
      <c r="K178" s="64"/>
      <c r="L178" s="81" t="s">
        <v>265</v>
      </c>
      <c r="M178" s="106"/>
    </row>
    <row r="179" spans="1:13" ht="105">
      <c r="A179" s="26">
        <v>10</v>
      </c>
      <c r="B179" s="97" t="s">
        <v>350</v>
      </c>
      <c r="C179" s="22" t="s">
        <v>343</v>
      </c>
      <c r="D179" s="97" t="s">
        <v>351</v>
      </c>
      <c r="E179" s="6" t="s">
        <v>10</v>
      </c>
      <c r="F179" s="25">
        <v>1</v>
      </c>
      <c r="G179" s="98"/>
      <c r="H179" s="4">
        <v>2000000</v>
      </c>
      <c r="I179" s="4">
        <f t="shared" si="14"/>
        <v>2240000</v>
      </c>
      <c r="J179" s="25" t="s">
        <v>136</v>
      </c>
      <c r="K179" s="6"/>
      <c r="L179" s="24" t="s">
        <v>265</v>
      </c>
      <c r="M179" s="73"/>
    </row>
    <row r="180" spans="1:13" ht="45">
      <c r="A180" s="26">
        <v>11</v>
      </c>
      <c r="B180" s="100" t="s">
        <v>358</v>
      </c>
      <c r="C180" s="96" t="s">
        <v>343</v>
      </c>
      <c r="D180" s="100" t="s">
        <v>360</v>
      </c>
      <c r="E180" s="6" t="s">
        <v>10</v>
      </c>
      <c r="F180" s="25">
        <v>1</v>
      </c>
      <c r="G180" s="59"/>
      <c r="H180" s="59">
        <v>51339.29</v>
      </c>
      <c r="I180" s="93">
        <f t="shared" si="14"/>
        <v>57500.00480000001</v>
      </c>
      <c r="J180" s="25" t="s">
        <v>57</v>
      </c>
      <c r="K180" s="24"/>
      <c r="L180" s="24" t="s">
        <v>15</v>
      </c>
    </row>
    <row r="181" spans="1:13" ht="45">
      <c r="A181" s="26">
        <v>12</v>
      </c>
      <c r="B181" s="100" t="s">
        <v>359</v>
      </c>
      <c r="C181" s="96" t="s">
        <v>343</v>
      </c>
      <c r="D181" s="100" t="s">
        <v>363</v>
      </c>
      <c r="E181" s="6" t="s">
        <v>10</v>
      </c>
      <c r="F181" s="25">
        <v>1</v>
      </c>
      <c r="G181" s="59"/>
      <c r="H181" s="59">
        <v>428.57</v>
      </c>
      <c r="I181" s="93">
        <f t="shared" si="14"/>
        <v>479.99840000000006</v>
      </c>
      <c r="J181" s="25" t="s">
        <v>57</v>
      </c>
      <c r="K181" s="24"/>
      <c r="L181" s="24" t="s">
        <v>15</v>
      </c>
      <c r="M181" s="73"/>
    </row>
    <row r="182" spans="1:13" ht="45">
      <c r="A182" s="26">
        <v>13</v>
      </c>
      <c r="B182" s="100" t="s">
        <v>362</v>
      </c>
      <c r="C182" s="96" t="s">
        <v>343</v>
      </c>
      <c r="D182" s="100" t="s">
        <v>361</v>
      </c>
      <c r="E182" s="6" t="s">
        <v>10</v>
      </c>
      <c r="F182" s="25">
        <v>1</v>
      </c>
      <c r="G182" s="59"/>
      <c r="H182" s="59">
        <v>64508.93</v>
      </c>
      <c r="I182" s="93">
        <f t="shared" si="14"/>
        <v>72250.001600000003</v>
      </c>
      <c r="J182" s="25" t="s">
        <v>57</v>
      </c>
      <c r="K182" s="24"/>
      <c r="L182" s="24" t="s">
        <v>15</v>
      </c>
    </row>
    <row r="183" spans="1:13" s="73" customFormat="1" ht="45">
      <c r="A183" s="63">
        <v>14</v>
      </c>
      <c r="B183" s="147" t="s">
        <v>392</v>
      </c>
      <c r="C183" s="148" t="s">
        <v>343</v>
      </c>
      <c r="D183" s="149" t="s">
        <v>395</v>
      </c>
      <c r="E183" s="64" t="s">
        <v>10</v>
      </c>
      <c r="F183" s="77">
        <v>1</v>
      </c>
      <c r="G183" s="86"/>
      <c r="H183" s="86">
        <v>31250</v>
      </c>
      <c r="I183" s="87">
        <f t="shared" si="14"/>
        <v>35000</v>
      </c>
      <c r="J183" s="77" t="s">
        <v>141</v>
      </c>
      <c r="K183" s="81"/>
      <c r="L183" s="81" t="s">
        <v>15</v>
      </c>
    </row>
    <row r="184" spans="1:13" ht="45">
      <c r="A184" s="26">
        <v>15</v>
      </c>
      <c r="B184" s="157" t="s">
        <v>694</v>
      </c>
      <c r="C184" s="158" t="s">
        <v>46</v>
      </c>
      <c r="D184" s="157" t="s">
        <v>695</v>
      </c>
      <c r="E184" s="159" t="s">
        <v>10</v>
      </c>
      <c r="F184" s="159">
        <v>1</v>
      </c>
      <c r="G184" s="160"/>
      <c r="H184" s="24">
        <v>18499000</v>
      </c>
      <c r="I184" s="159">
        <f t="shared" si="14"/>
        <v>20718880.000000004</v>
      </c>
      <c r="J184" s="161" t="s">
        <v>696</v>
      </c>
      <c r="K184" s="106"/>
      <c r="L184" s="161" t="s">
        <v>697</v>
      </c>
    </row>
    <row r="185" spans="1:13" ht="22.5" customHeight="1">
      <c r="A185" s="204"/>
      <c r="B185" s="239" t="s">
        <v>29</v>
      </c>
      <c r="C185" s="240"/>
      <c r="D185" s="240"/>
      <c r="E185" s="240"/>
      <c r="F185" s="240"/>
      <c r="G185" s="241"/>
      <c r="H185" s="205">
        <f>SUM(H170:H184)</f>
        <v>37460776.649999999</v>
      </c>
      <c r="I185" s="205">
        <f>SUM(I170:I184)</f>
        <v>42046069.848000005</v>
      </c>
      <c r="J185" s="199"/>
      <c r="K185" s="200"/>
      <c r="L185" s="200"/>
    </row>
    <row r="186" spans="1:13" ht="24" customHeight="1">
      <c r="A186" s="204"/>
      <c r="B186" s="239" t="s">
        <v>30</v>
      </c>
      <c r="C186" s="240"/>
      <c r="D186" s="240"/>
      <c r="E186" s="240"/>
      <c r="F186" s="240"/>
      <c r="G186" s="241"/>
      <c r="H186" s="205">
        <f>H165+H185+H168</f>
        <v>681452701.30614293</v>
      </c>
      <c r="I186" s="205">
        <f>I165+I185+I168</f>
        <v>763317025.46288013</v>
      </c>
      <c r="J186" s="199"/>
      <c r="K186" s="200"/>
      <c r="L186" s="200"/>
      <c r="M186" s="73"/>
    </row>
    <row r="187" spans="1:13" ht="73.5" customHeight="1">
      <c r="A187" s="113"/>
      <c r="B187" s="228" t="s">
        <v>582</v>
      </c>
      <c r="C187" s="229"/>
      <c r="D187" s="229"/>
      <c r="E187" s="229"/>
      <c r="F187" s="229"/>
      <c r="G187" s="229"/>
      <c r="H187" s="229"/>
      <c r="I187" s="229"/>
      <c r="J187" s="229"/>
      <c r="K187" s="229"/>
      <c r="L187" s="230"/>
    </row>
    <row r="188" spans="1:13" ht="26.25" customHeight="1">
      <c r="A188" s="206"/>
      <c r="B188" s="231" t="s">
        <v>26</v>
      </c>
      <c r="C188" s="232"/>
      <c r="D188" s="232"/>
      <c r="E188" s="232"/>
      <c r="F188" s="232"/>
      <c r="G188" s="232"/>
      <c r="H188" s="232"/>
      <c r="I188" s="232"/>
      <c r="J188" s="232"/>
      <c r="K188" s="232"/>
      <c r="L188" s="233"/>
      <c r="M188" s="73"/>
    </row>
    <row r="189" spans="1:13" ht="54.75" customHeight="1">
      <c r="A189" s="26">
        <v>1</v>
      </c>
      <c r="B189" s="16" t="s">
        <v>13</v>
      </c>
      <c r="C189" s="22" t="s">
        <v>33</v>
      </c>
      <c r="D189" s="16" t="s">
        <v>13</v>
      </c>
      <c r="E189" s="23" t="s">
        <v>11</v>
      </c>
      <c r="F189" s="23">
        <v>1</v>
      </c>
      <c r="G189" s="4">
        <v>2974000</v>
      </c>
      <c r="H189" s="4">
        <f>F189*G189</f>
        <v>2974000</v>
      </c>
      <c r="I189" s="4">
        <f t="shared" ref="I189:I207" si="15">H189*1.12</f>
        <v>3330880.0000000005</v>
      </c>
      <c r="J189" s="25" t="s">
        <v>57</v>
      </c>
      <c r="K189" s="25" t="s">
        <v>17</v>
      </c>
      <c r="L189" s="17" t="s">
        <v>15</v>
      </c>
    </row>
    <row r="190" spans="1:13" ht="57.75" customHeight="1">
      <c r="A190" s="26">
        <v>2</v>
      </c>
      <c r="B190" s="16" t="s">
        <v>21</v>
      </c>
      <c r="C190" s="22" t="s">
        <v>33</v>
      </c>
      <c r="D190" s="10" t="s">
        <v>91</v>
      </c>
      <c r="E190" s="23" t="s">
        <v>22</v>
      </c>
      <c r="F190" s="23">
        <v>1338</v>
      </c>
      <c r="G190" s="4">
        <v>477</v>
      </c>
      <c r="H190" s="4">
        <f t="shared" ref="H190" si="16">F190*G190</f>
        <v>638226</v>
      </c>
      <c r="I190" s="4">
        <f t="shared" si="15"/>
        <v>714813.12000000011</v>
      </c>
      <c r="J190" s="25" t="s">
        <v>126</v>
      </c>
      <c r="K190" s="25" t="s">
        <v>17</v>
      </c>
      <c r="L190" s="17" t="s">
        <v>15</v>
      </c>
      <c r="M190" s="73"/>
    </row>
    <row r="191" spans="1:13" ht="187.5" customHeight="1">
      <c r="A191" s="26">
        <v>3</v>
      </c>
      <c r="B191" s="10" t="s">
        <v>51</v>
      </c>
      <c r="C191" s="22" t="s">
        <v>33</v>
      </c>
      <c r="D191" s="10" t="s">
        <v>52</v>
      </c>
      <c r="E191" s="23" t="s">
        <v>41</v>
      </c>
      <c r="F191" s="23">
        <v>123</v>
      </c>
      <c r="G191" s="4">
        <f>H191/F191</f>
        <v>2235.7723577235774</v>
      </c>
      <c r="H191" s="4">
        <f>I191/1.12</f>
        <v>275000</v>
      </c>
      <c r="I191" s="4">
        <v>308000</v>
      </c>
      <c r="J191" s="25" t="s">
        <v>58</v>
      </c>
      <c r="K191" s="25" t="s">
        <v>17</v>
      </c>
      <c r="L191" s="17" t="s">
        <v>15</v>
      </c>
    </row>
    <row r="192" spans="1:13" ht="90">
      <c r="A192" s="26">
        <v>4</v>
      </c>
      <c r="B192" s="6" t="s">
        <v>73</v>
      </c>
      <c r="C192" s="22" t="s">
        <v>64</v>
      </c>
      <c r="D192" s="10" t="s">
        <v>97</v>
      </c>
      <c r="E192" s="23" t="s">
        <v>41</v>
      </c>
      <c r="F192" s="23">
        <v>1</v>
      </c>
      <c r="G192" s="4">
        <f>10406*255</f>
        <v>2653530</v>
      </c>
      <c r="H192" s="4">
        <f t="shared" ref="H192" si="17">F192*G192</f>
        <v>2653530</v>
      </c>
      <c r="I192" s="4">
        <f t="shared" ref="I192" si="18">H192*1.12</f>
        <v>2971953.6</v>
      </c>
      <c r="J192" s="7" t="s">
        <v>74</v>
      </c>
      <c r="K192" s="25" t="s">
        <v>72</v>
      </c>
      <c r="L192" s="17" t="s">
        <v>15</v>
      </c>
      <c r="M192" s="73"/>
    </row>
    <row r="193" spans="1:13" ht="75">
      <c r="A193" s="26">
        <v>5</v>
      </c>
      <c r="B193" s="25" t="s">
        <v>63</v>
      </c>
      <c r="C193" s="22" t="s">
        <v>64</v>
      </c>
      <c r="D193" s="33" t="s">
        <v>93</v>
      </c>
      <c r="E193" s="23" t="s">
        <v>41</v>
      </c>
      <c r="F193" s="23">
        <v>1</v>
      </c>
      <c r="G193" s="34">
        <f>26460*255</f>
        <v>6747300</v>
      </c>
      <c r="H193" s="4">
        <f>F193*G193</f>
        <v>6747300</v>
      </c>
      <c r="I193" s="4">
        <f t="shared" si="15"/>
        <v>7556976.0000000009</v>
      </c>
      <c r="J193" s="7" t="s">
        <v>68</v>
      </c>
      <c r="K193" s="25" t="s">
        <v>72</v>
      </c>
      <c r="L193" s="17" t="s">
        <v>15</v>
      </c>
    </row>
    <row r="194" spans="1:13" ht="60">
      <c r="A194" s="26">
        <v>6</v>
      </c>
      <c r="B194" s="25" t="s">
        <v>65</v>
      </c>
      <c r="C194" s="22" t="s">
        <v>64</v>
      </c>
      <c r="D194" s="10" t="s">
        <v>94</v>
      </c>
      <c r="E194" s="23" t="s">
        <v>41</v>
      </c>
      <c r="F194" s="23">
        <v>1</v>
      </c>
      <c r="G194" s="34">
        <f>22458*255</f>
        <v>5726790</v>
      </c>
      <c r="H194" s="4">
        <f t="shared" ref="H194:H207" si="19">F194*G194</f>
        <v>5726790</v>
      </c>
      <c r="I194" s="4">
        <f t="shared" si="15"/>
        <v>6414004.8000000007</v>
      </c>
      <c r="J194" s="7" t="s">
        <v>69</v>
      </c>
      <c r="K194" s="25" t="s">
        <v>72</v>
      </c>
      <c r="L194" s="17" t="s">
        <v>15</v>
      </c>
      <c r="M194" s="73"/>
    </row>
    <row r="195" spans="1:13" ht="60">
      <c r="A195" s="26">
        <v>7</v>
      </c>
      <c r="B195" s="25" t="s">
        <v>66</v>
      </c>
      <c r="C195" s="22" t="s">
        <v>64</v>
      </c>
      <c r="D195" s="10" t="s">
        <v>95</v>
      </c>
      <c r="E195" s="23" t="s">
        <v>41</v>
      </c>
      <c r="F195" s="23">
        <v>1</v>
      </c>
      <c r="G195" s="34">
        <f>10756*255</f>
        <v>2742780</v>
      </c>
      <c r="H195" s="4">
        <f t="shared" si="19"/>
        <v>2742780</v>
      </c>
      <c r="I195" s="4">
        <f t="shared" si="15"/>
        <v>3071913.6</v>
      </c>
      <c r="J195" s="7" t="s">
        <v>70</v>
      </c>
      <c r="K195" s="25" t="s">
        <v>72</v>
      </c>
      <c r="L195" s="17" t="s">
        <v>15</v>
      </c>
    </row>
    <row r="196" spans="1:13" ht="150">
      <c r="A196" s="26">
        <v>8</v>
      </c>
      <c r="B196" s="25" t="s">
        <v>67</v>
      </c>
      <c r="C196" s="22" t="s">
        <v>64</v>
      </c>
      <c r="D196" s="10" t="s">
        <v>96</v>
      </c>
      <c r="E196" s="23" t="s">
        <v>41</v>
      </c>
      <c r="F196" s="23">
        <v>1</v>
      </c>
      <c r="G196" s="34">
        <f>211591*255</f>
        <v>53955705</v>
      </c>
      <c r="H196" s="4">
        <f t="shared" si="19"/>
        <v>53955705</v>
      </c>
      <c r="I196" s="4">
        <f t="shared" si="15"/>
        <v>60430389.600000009</v>
      </c>
      <c r="J196" s="7" t="s">
        <v>71</v>
      </c>
      <c r="K196" s="25" t="s">
        <v>72</v>
      </c>
      <c r="L196" s="17" t="s">
        <v>15</v>
      </c>
      <c r="M196" s="73"/>
    </row>
    <row r="197" spans="1:13" ht="60">
      <c r="A197" s="26">
        <v>9</v>
      </c>
      <c r="B197" s="25" t="s">
        <v>99</v>
      </c>
      <c r="C197" s="22" t="s">
        <v>64</v>
      </c>
      <c r="D197" s="10" t="s">
        <v>137</v>
      </c>
      <c r="E197" s="23" t="s">
        <v>41</v>
      </c>
      <c r="F197" s="23">
        <v>1</v>
      </c>
      <c r="G197" s="34">
        <v>319785700</v>
      </c>
      <c r="H197" s="4">
        <f t="shared" si="19"/>
        <v>319785700</v>
      </c>
      <c r="I197" s="4">
        <f t="shared" si="15"/>
        <v>358159984.00000006</v>
      </c>
      <c r="J197" s="7" t="s">
        <v>111</v>
      </c>
      <c r="K197" s="25" t="s">
        <v>72</v>
      </c>
      <c r="L197" s="17" t="s">
        <v>15</v>
      </c>
    </row>
    <row r="198" spans="1:13" ht="60">
      <c r="A198" s="26">
        <v>10</v>
      </c>
      <c r="B198" s="10" t="s">
        <v>104</v>
      </c>
      <c r="C198" s="22" t="s">
        <v>105</v>
      </c>
      <c r="D198" s="10" t="s">
        <v>106</v>
      </c>
      <c r="E198" s="23" t="s">
        <v>107</v>
      </c>
      <c r="F198" s="23">
        <v>7200</v>
      </c>
      <c r="G198" s="40">
        <v>114.643</v>
      </c>
      <c r="H198" s="40">
        <f t="shared" si="19"/>
        <v>825429.6</v>
      </c>
      <c r="I198" s="40">
        <f t="shared" si="15"/>
        <v>924481.15200000012</v>
      </c>
      <c r="J198" s="10" t="s">
        <v>57</v>
      </c>
      <c r="K198" s="10" t="s">
        <v>17</v>
      </c>
      <c r="L198" s="22" t="s">
        <v>15</v>
      </c>
      <c r="M198" s="73"/>
    </row>
    <row r="199" spans="1:13" ht="45">
      <c r="A199" s="26">
        <v>11</v>
      </c>
      <c r="B199" s="16" t="s">
        <v>138</v>
      </c>
      <c r="C199" s="22" t="s">
        <v>105</v>
      </c>
      <c r="D199" s="16" t="s">
        <v>139</v>
      </c>
      <c r="E199" s="23" t="s">
        <v>140</v>
      </c>
      <c r="F199" s="23">
        <v>550</v>
      </c>
      <c r="G199" s="40">
        <v>6250</v>
      </c>
      <c r="H199" s="4">
        <f t="shared" si="19"/>
        <v>3437500</v>
      </c>
      <c r="I199" s="4">
        <f t="shared" si="15"/>
        <v>3850000.0000000005</v>
      </c>
      <c r="J199" s="10" t="s">
        <v>57</v>
      </c>
      <c r="K199" s="10" t="s">
        <v>17</v>
      </c>
      <c r="L199" s="22" t="s">
        <v>15</v>
      </c>
    </row>
    <row r="200" spans="1:13" ht="75">
      <c r="A200" s="26">
        <v>12</v>
      </c>
      <c r="B200" s="6" t="s">
        <v>134</v>
      </c>
      <c r="C200" s="22" t="s">
        <v>105</v>
      </c>
      <c r="D200" s="10" t="s">
        <v>135</v>
      </c>
      <c r="E200" s="23" t="s">
        <v>41</v>
      </c>
      <c r="F200" s="23">
        <v>1</v>
      </c>
      <c r="G200" s="62">
        <v>333392.5</v>
      </c>
      <c r="H200" s="59">
        <f t="shared" si="19"/>
        <v>333392.5</v>
      </c>
      <c r="I200" s="62">
        <f t="shared" si="15"/>
        <v>373399.60000000003</v>
      </c>
      <c r="J200" s="7" t="s">
        <v>136</v>
      </c>
      <c r="K200" s="10" t="s">
        <v>17</v>
      </c>
      <c r="L200" s="17" t="s">
        <v>15</v>
      </c>
      <c r="M200" s="73"/>
    </row>
    <row r="201" spans="1:13" ht="105">
      <c r="A201" s="26">
        <v>13</v>
      </c>
      <c r="B201" s="42" t="s">
        <v>142</v>
      </c>
      <c r="C201" s="43" t="s">
        <v>105</v>
      </c>
      <c r="D201" s="43" t="s">
        <v>143</v>
      </c>
      <c r="E201" s="44" t="s">
        <v>11</v>
      </c>
      <c r="F201" s="44">
        <v>1</v>
      </c>
      <c r="G201" s="40">
        <v>412750</v>
      </c>
      <c r="H201" s="4">
        <f t="shared" si="19"/>
        <v>412750</v>
      </c>
      <c r="I201" s="40">
        <f t="shared" si="15"/>
        <v>462280.00000000006</v>
      </c>
      <c r="J201" s="7" t="s">
        <v>136</v>
      </c>
      <c r="K201" s="10" t="s">
        <v>17</v>
      </c>
      <c r="L201" s="17" t="s">
        <v>15</v>
      </c>
    </row>
    <row r="202" spans="1:13" ht="90">
      <c r="A202" s="26">
        <v>14</v>
      </c>
      <c r="B202" s="6" t="s">
        <v>146</v>
      </c>
      <c r="C202" s="43" t="s">
        <v>105</v>
      </c>
      <c r="D202" s="43" t="s">
        <v>145</v>
      </c>
      <c r="E202" s="44" t="s">
        <v>11</v>
      </c>
      <c r="F202" s="44">
        <v>1</v>
      </c>
      <c r="G202" s="40">
        <v>750000</v>
      </c>
      <c r="H202" s="4">
        <f t="shared" si="19"/>
        <v>750000</v>
      </c>
      <c r="I202" s="4">
        <f t="shared" si="15"/>
        <v>840000.00000000012</v>
      </c>
      <c r="J202" s="7" t="s">
        <v>144</v>
      </c>
      <c r="K202" s="10" t="s">
        <v>17</v>
      </c>
      <c r="L202" s="17" t="s">
        <v>15</v>
      </c>
      <c r="M202" s="73"/>
    </row>
    <row r="203" spans="1:13" ht="108.75" customHeight="1">
      <c r="A203" s="26">
        <v>15</v>
      </c>
      <c r="B203" s="6" t="s">
        <v>147</v>
      </c>
      <c r="C203" s="43" t="s">
        <v>105</v>
      </c>
      <c r="D203" s="43" t="s">
        <v>153</v>
      </c>
      <c r="E203" s="44" t="s">
        <v>11</v>
      </c>
      <c r="F203" s="44">
        <v>1</v>
      </c>
      <c r="G203" s="40">
        <v>1260311</v>
      </c>
      <c r="H203" s="4">
        <f t="shared" si="19"/>
        <v>1260311</v>
      </c>
      <c r="I203" s="4">
        <f t="shared" si="15"/>
        <v>1411548.32</v>
      </c>
      <c r="J203" s="7" t="s">
        <v>136</v>
      </c>
      <c r="K203" s="10" t="s">
        <v>17</v>
      </c>
      <c r="L203" s="17" t="s">
        <v>15</v>
      </c>
    </row>
    <row r="204" spans="1:13" ht="105">
      <c r="A204" s="26">
        <v>16</v>
      </c>
      <c r="B204" s="6" t="s">
        <v>157</v>
      </c>
      <c r="C204" s="43" t="s">
        <v>105</v>
      </c>
      <c r="D204" s="6" t="s">
        <v>161</v>
      </c>
      <c r="E204" s="44" t="s">
        <v>11</v>
      </c>
      <c r="F204" s="44">
        <v>1</v>
      </c>
      <c r="G204" s="40">
        <v>10101600</v>
      </c>
      <c r="H204" s="4">
        <f t="shared" si="19"/>
        <v>10101600</v>
      </c>
      <c r="I204" s="4">
        <f t="shared" si="15"/>
        <v>11313792.000000002</v>
      </c>
      <c r="J204" s="7" t="s">
        <v>158</v>
      </c>
      <c r="K204" s="10" t="s">
        <v>17</v>
      </c>
      <c r="L204" s="17" t="s">
        <v>15</v>
      </c>
      <c r="M204" s="73"/>
    </row>
    <row r="205" spans="1:13" ht="87.75" customHeight="1">
      <c r="A205" s="26">
        <v>17</v>
      </c>
      <c r="B205" s="6" t="s">
        <v>159</v>
      </c>
      <c r="C205" s="43" t="s">
        <v>105</v>
      </c>
      <c r="D205" s="43" t="s">
        <v>160</v>
      </c>
      <c r="E205" s="44" t="s">
        <v>11</v>
      </c>
      <c r="F205" s="44">
        <v>1</v>
      </c>
      <c r="G205" s="40">
        <v>224163</v>
      </c>
      <c r="H205" s="4">
        <f t="shared" si="19"/>
        <v>224163</v>
      </c>
      <c r="I205" s="40">
        <f t="shared" si="15"/>
        <v>251062.56000000003</v>
      </c>
      <c r="J205" s="7" t="s">
        <v>144</v>
      </c>
      <c r="K205" s="10" t="s">
        <v>17</v>
      </c>
      <c r="L205" s="17" t="s">
        <v>15</v>
      </c>
    </row>
    <row r="206" spans="1:13" ht="90">
      <c r="A206" s="26">
        <v>18</v>
      </c>
      <c r="B206" s="6" t="s">
        <v>175</v>
      </c>
      <c r="C206" s="43" t="s">
        <v>105</v>
      </c>
      <c r="D206" s="10" t="s">
        <v>97</v>
      </c>
      <c r="E206" s="44" t="s">
        <v>11</v>
      </c>
      <c r="F206" s="44">
        <v>1</v>
      </c>
      <c r="G206" s="40">
        <v>774740</v>
      </c>
      <c r="H206" s="4">
        <f t="shared" si="19"/>
        <v>774740</v>
      </c>
      <c r="I206" s="40">
        <f t="shared" si="15"/>
        <v>867708.8</v>
      </c>
      <c r="J206" s="7" t="s">
        <v>176</v>
      </c>
      <c r="K206" s="10" t="s">
        <v>17</v>
      </c>
      <c r="L206" s="17" t="s">
        <v>15</v>
      </c>
      <c r="M206" s="73"/>
    </row>
    <row r="207" spans="1:13" ht="45">
      <c r="A207" s="26">
        <v>19</v>
      </c>
      <c r="B207" s="6" t="s">
        <v>177</v>
      </c>
      <c r="C207" s="43" t="s">
        <v>64</v>
      </c>
      <c r="D207" s="53" t="s">
        <v>218</v>
      </c>
      <c r="E207" s="44" t="s">
        <v>11</v>
      </c>
      <c r="F207" s="44">
        <v>1</v>
      </c>
      <c r="G207" s="40">
        <v>87028020</v>
      </c>
      <c r="H207" s="4">
        <f t="shared" si="19"/>
        <v>87028020</v>
      </c>
      <c r="I207" s="40">
        <f t="shared" si="15"/>
        <v>97471382.400000006</v>
      </c>
      <c r="J207" s="7" t="s">
        <v>178</v>
      </c>
      <c r="K207" s="10" t="s">
        <v>72</v>
      </c>
      <c r="L207" s="17" t="s">
        <v>15</v>
      </c>
    </row>
    <row r="208" spans="1:13" ht="90">
      <c r="A208" s="26">
        <v>20</v>
      </c>
      <c r="B208" s="6" t="s">
        <v>183</v>
      </c>
      <c r="C208" s="43" t="s">
        <v>105</v>
      </c>
      <c r="D208" s="43" t="s">
        <v>185</v>
      </c>
      <c r="E208" s="44" t="s">
        <v>11</v>
      </c>
      <c r="F208" s="44">
        <v>1</v>
      </c>
      <c r="G208" s="40">
        <v>706179</v>
      </c>
      <c r="H208" s="4">
        <f t="shared" ref="H208:H211" si="20">F208*G208</f>
        <v>706179</v>
      </c>
      <c r="I208" s="4">
        <f t="shared" ref="I208:I211" si="21">H208*1.12</f>
        <v>790920.4800000001</v>
      </c>
      <c r="J208" s="7" t="s">
        <v>136</v>
      </c>
      <c r="K208" s="10" t="s">
        <v>17</v>
      </c>
      <c r="L208" s="17" t="s">
        <v>15</v>
      </c>
      <c r="M208" s="73"/>
    </row>
    <row r="209" spans="1:13" ht="90">
      <c r="A209" s="26">
        <v>21</v>
      </c>
      <c r="B209" s="6" t="s">
        <v>184</v>
      </c>
      <c r="C209" s="43" t="s">
        <v>105</v>
      </c>
      <c r="D209" s="43" t="s">
        <v>185</v>
      </c>
      <c r="E209" s="44" t="s">
        <v>11</v>
      </c>
      <c r="F209" s="44">
        <v>1</v>
      </c>
      <c r="G209" s="40">
        <v>1236410</v>
      </c>
      <c r="H209" s="4">
        <f t="shared" si="20"/>
        <v>1236410</v>
      </c>
      <c r="I209" s="4">
        <f t="shared" si="21"/>
        <v>1384779.2000000002</v>
      </c>
      <c r="J209" s="7" t="s">
        <v>144</v>
      </c>
      <c r="K209" s="10" t="s">
        <v>17</v>
      </c>
      <c r="L209" s="17" t="s">
        <v>15</v>
      </c>
    </row>
    <row r="210" spans="1:13" ht="105">
      <c r="A210" s="26">
        <v>22</v>
      </c>
      <c r="B210" s="6" t="s">
        <v>214</v>
      </c>
      <c r="C210" s="43" t="s">
        <v>105</v>
      </c>
      <c r="D210" s="6" t="s">
        <v>215</v>
      </c>
      <c r="E210" s="44" t="s">
        <v>11</v>
      </c>
      <c r="F210" s="44">
        <v>1</v>
      </c>
      <c r="G210" s="40">
        <v>646615</v>
      </c>
      <c r="H210" s="4">
        <f t="shared" si="20"/>
        <v>646615</v>
      </c>
      <c r="I210" s="4">
        <f t="shared" si="21"/>
        <v>724208.8</v>
      </c>
      <c r="J210" s="7" t="s">
        <v>213</v>
      </c>
      <c r="K210" s="10" t="s">
        <v>17</v>
      </c>
      <c r="L210" s="17" t="s">
        <v>15</v>
      </c>
      <c r="M210" s="73"/>
    </row>
    <row r="211" spans="1:13" ht="90">
      <c r="A211" s="26">
        <v>23</v>
      </c>
      <c r="B211" s="6" t="s">
        <v>206</v>
      </c>
      <c r="C211" s="43" t="s">
        <v>105</v>
      </c>
      <c r="D211" s="10" t="s">
        <v>207</v>
      </c>
      <c r="E211" s="44" t="s">
        <v>11</v>
      </c>
      <c r="F211" s="44">
        <v>1</v>
      </c>
      <c r="G211" s="40">
        <v>2165545</v>
      </c>
      <c r="H211" s="4">
        <f t="shared" si="20"/>
        <v>2165545</v>
      </c>
      <c r="I211" s="40">
        <f t="shared" si="21"/>
        <v>2425410.4000000004</v>
      </c>
      <c r="J211" s="7" t="s">
        <v>216</v>
      </c>
      <c r="K211" s="10" t="s">
        <v>17</v>
      </c>
      <c r="L211" s="17" t="s">
        <v>15</v>
      </c>
    </row>
    <row r="212" spans="1:13" s="50" customFormat="1" ht="105">
      <c r="A212" s="26">
        <v>24</v>
      </c>
      <c r="B212" s="16" t="s">
        <v>211</v>
      </c>
      <c r="C212" s="22" t="s">
        <v>105</v>
      </c>
      <c r="D212" s="16" t="s">
        <v>212</v>
      </c>
      <c r="E212" s="23" t="s">
        <v>11</v>
      </c>
      <c r="F212" s="23">
        <v>1</v>
      </c>
      <c r="G212" s="4">
        <v>2498370.5357142854</v>
      </c>
      <c r="H212" s="4">
        <v>2498370.5357142854</v>
      </c>
      <c r="I212" s="40">
        <f>H212*1.12</f>
        <v>2798175</v>
      </c>
      <c r="J212" s="7" t="s">
        <v>213</v>
      </c>
      <c r="K212" s="10" t="s">
        <v>17</v>
      </c>
      <c r="L212" s="17" t="s">
        <v>15</v>
      </c>
      <c r="M212" s="73"/>
    </row>
    <row r="213" spans="1:13" s="50" customFormat="1" ht="45">
      <c r="A213" s="26">
        <v>25</v>
      </c>
      <c r="B213" s="23" t="s">
        <v>208</v>
      </c>
      <c r="C213" s="10" t="s">
        <v>64</v>
      </c>
      <c r="D213" s="52" t="s">
        <v>209</v>
      </c>
      <c r="E213" s="25" t="s">
        <v>75</v>
      </c>
      <c r="F213" s="25">
        <v>18</v>
      </c>
      <c r="G213" s="7">
        <v>307125</v>
      </c>
      <c r="H213" s="7">
        <v>5528250</v>
      </c>
      <c r="I213" s="4">
        <f>H213*1.12</f>
        <v>6191640.0000000009</v>
      </c>
      <c r="J213" s="7" t="s">
        <v>210</v>
      </c>
      <c r="K213" s="10" t="s">
        <v>72</v>
      </c>
      <c r="L213" s="17" t="s">
        <v>15</v>
      </c>
      <c r="M213" s="106"/>
    </row>
    <row r="214" spans="1:13" ht="90">
      <c r="A214" s="26">
        <v>26</v>
      </c>
      <c r="B214" s="6" t="s">
        <v>222</v>
      </c>
      <c r="C214" s="43" t="s">
        <v>105</v>
      </c>
      <c r="D214" s="10" t="s">
        <v>207</v>
      </c>
      <c r="E214" s="44" t="s">
        <v>11</v>
      </c>
      <c r="F214" s="44">
        <v>1</v>
      </c>
      <c r="G214" s="7">
        <v>4097012</v>
      </c>
      <c r="H214" s="4">
        <f t="shared" ref="H214" si="22">F214*G214</f>
        <v>4097012</v>
      </c>
      <c r="I214" s="40">
        <f t="shared" ref="I214:I217" si="23">H214*1.12</f>
        <v>4588653.4400000004</v>
      </c>
      <c r="J214" s="7" t="s">
        <v>223</v>
      </c>
      <c r="K214" s="10" t="s">
        <v>17</v>
      </c>
      <c r="L214" s="17" t="s">
        <v>15</v>
      </c>
      <c r="M214" s="73"/>
    </row>
    <row r="215" spans="1:13" ht="90">
      <c r="A215" s="26">
        <v>27</v>
      </c>
      <c r="B215" s="6" t="s">
        <v>245</v>
      </c>
      <c r="C215" s="43" t="s">
        <v>105</v>
      </c>
      <c r="D215" s="10" t="s">
        <v>246</v>
      </c>
      <c r="E215" s="44" t="s">
        <v>11</v>
      </c>
      <c r="F215" s="44">
        <v>1</v>
      </c>
      <c r="G215" s="55">
        <v>955070</v>
      </c>
      <c r="H215" s="55">
        <v>955070</v>
      </c>
      <c r="I215" s="62">
        <f t="shared" si="23"/>
        <v>1069678.4000000001</v>
      </c>
      <c r="J215" s="7" t="s">
        <v>136</v>
      </c>
      <c r="K215" s="10" t="s">
        <v>17</v>
      </c>
      <c r="L215" s="17" t="s">
        <v>15</v>
      </c>
    </row>
    <row r="216" spans="1:13" ht="90">
      <c r="A216" s="26">
        <v>28</v>
      </c>
      <c r="B216" s="6" t="s">
        <v>247</v>
      </c>
      <c r="C216" s="43" t="s">
        <v>105</v>
      </c>
      <c r="D216" s="10" t="s">
        <v>246</v>
      </c>
      <c r="E216" s="44" t="s">
        <v>11</v>
      </c>
      <c r="F216" s="44">
        <v>1</v>
      </c>
      <c r="G216" s="55">
        <v>3054619</v>
      </c>
      <c r="H216" s="55">
        <v>3054619</v>
      </c>
      <c r="I216" s="62">
        <f t="shared" si="23"/>
        <v>3421173.2800000003</v>
      </c>
      <c r="J216" s="7" t="s">
        <v>248</v>
      </c>
      <c r="K216" s="10" t="s">
        <v>17</v>
      </c>
      <c r="L216" s="17" t="s">
        <v>15</v>
      </c>
      <c r="M216" s="73"/>
    </row>
    <row r="217" spans="1:13" s="73" customFormat="1" ht="90">
      <c r="A217" s="63">
        <v>29</v>
      </c>
      <c r="B217" s="64" t="s">
        <v>254</v>
      </c>
      <c r="C217" s="65" t="s">
        <v>105</v>
      </c>
      <c r="D217" s="66" t="s">
        <v>255</v>
      </c>
      <c r="E217" s="67" t="s">
        <v>11</v>
      </c>
      <c r="F217" s="67">
        <v>1</v>
      </c>
      <c r="G217" s="68">
        <v>2361396</v>
      </c>
      <c r="H217" s="68">
        <v>2361396</v>
      </c>
      <c r="I217" s="69">
        <f t="shared" si="23"/>
        <v>2644763.5200000005</v>
      </c>
      <c r="J217" s="70" t="s">
        <v>144</v>
      </c>
      <c r="K217" s="71" t="s">
        <v>17</v>
      </c>
      <c r="L217" s="72" t="s">
        <v>15</v>
      </c>
      <c r="M217" s="106"/>
    </row>
    <row r="218" spans="1:13" s="73" customFormat="1" ht="90">
      <c r="A218" s="63">
        <v>30</v>
      </c>
      <c r="B218" s="64" t="s">
        <v>256</v>
      </c>
      <c r="C218" s="65" t="s">
        <v>105</v>
      </c>
      <c r="D218" s="66" t="s">
        <v>255</v>
      </c>
      <c r="E218" s="67" t="s">
        <v>11</v>
      </c>
      <c r="F218" s="67">
        <v>1</v>
      </c>
      <c r="G218" s="68">
        <v>472336</v>
      </c>
      <c r="H218" s="68">
        <v>472336</v>
      </c>
      <c r="I218" s="69">
        <f t="shared" ref="I218:I221" si="24">H218*1.12</f>
        <v>529016.32000000007</v>
      </c>
      <c r="J218" s="70" t="s">
        <v>144</v>
      </c>
      <c r="K218" s="71" t="s">
        <v>17</v>
      </c>
      <c r="L218" s="72" t="s">
        <v>15</v>
      </c>
    </row>
    <row r="219" spans="1:13" s="73" customFormat="1" ht="90">
      <c r="A219" s="63">
        <v>31</v>
      </c>
      <c r="B219" s="64" t="s">
        <v>257</v>
      </c>
      <c r="C219" s="65" t="s">
        <v>105</v>
      </c>
      <c r="D219" s="66" t="s">
        <v>258</v>
      </c>
      <c r="E219" s="67" t="s">
        <v>11</v>
      </c>
      <c r="F219" s="67">
        <v>1</v>
      </c>
      <c r="G219" s="74">
        <v>961500</v>
      </c>
      <c r="H219" s="68">
        <v>961500</v>
      </c>
      <c r="I219" s="69">
        <f t="shared" si="24"/>
        <v>1076880</v>
      </c>
      <c r="J219" s="70" t="s">
        <v>136</v>
      </c>
      <c r="K219" s="71" t="s">
        <v>17</v>
      </c>
      <c r="L219" s="72" t="s">
        <v>15</v>
      </c>
      <c r="M219" s="106"/>
    </row>
    <row r="220" spans="1:13" s="73" customFormat="1" ht="90">
      <c r="A220" s="63">
        <v>32</v>
      </c>
      <c r="B220" s="64" t="s">
        <v>259</v>
      </c>
      <c r="C220" s="65" t="s">
        <v>105</v>
      </c>
      <c r="D220" s="71" t="s">
        <v>260</v>
      </c>
      <c r="E220" s="67" t="s">
        <v>11</v>
      </c>
      <c r="F220" s="67">
        <v>1</v>
      </c>
      <c r="G220" s="74">
        <v>1366500</v>
      </c>
      <c r="H220" s="68">
        <v>1366500</v>
      </c>
      <c r="I220" s="69">
        <f t="shared" si="24"/>
        <v>1530480.0000000002</v>
      </c>
      <c r="J220" s="70" t="s">
        <v>136</v>
      </c>
      <c r="K220" s="71" t="s">
        <v>17</v>
      </c>
      <c r="L220" s="72" t="s">
        <v>15</v>
      </c>
    </row>
    <row r="221" spans="1:13" s="73" customFormat="1" ht="90">
      <c r="A221" s="63">
        <v>33</v>
      </c>
      <c r="B221" s="64" t="s">
        <v>261</v>
      </c>
      <c r="C221" s="65" t="s">
        <v>105</v>
      </c>
      <c r="D221" s="71" t="s">
        <v>262</v>
      </c>
      <c r="E221" s="67" t="s">
        <v>11</v>
      </c>
      <c r="F221" s="67">
        <v>1</v>
      </c>
      <c r="G221" s="74">
        <v>1266600</v>
      </c>
      <c r="H221" s="68">
        <v>1266600</v>
      </c>
      <c r="I221" s="69">
        <f t="shared" si="24"/>
        <v>1418592.0000000002</v>
      </c>
      <c r="J221" s="70" t="s">
        <v>136</v>
      </c>
      <c r="K221" s="71" t="s">
        <v>17</v>
      </c>
      <c r="L221" s="72" t="s">
        <v>15</v>
      </c>
      <c r="M221" s="106"/>
    </row>
    <row r="222" spans="1:13" ht="90">
      <c r="A222" s="26">
        <v>34</v>
      </c>
      <c r="B222" s="6" t="s">
        <v>275</v>
      </c>
      <c r="C222" s="43" t="s">
        <v>105</v>
      </c>
      <c r="D222" s="88" t="s">
        <v>255</v>
      </c>
      <c r="E222" s="44" t="s">
        <v>11</v>
      </c>
      <c r="F222" s="44">
        <v>1</v>
      </c>
      <c r="G222" s="55">
        <v>418373</v>
      </c>
      <c r="H222" s="55">
        <v>418373</v>
      </c>
      <c r="I222" s="62">
        <f t="shared" ref="I222:I223" si="25">H222*1.12</f>
        <v>468577.76000000007</v>
      </c>
      <c r="J222" s="7" t="s">
        <v>144</v>
      </c>
      <c r="K222" s="10" t="s">
        <v>17</v>
      </c>
      <c r="L222" s="17" t="s">
        <v>15</v>
      </c>
      <c r="M222" s="73"/>
    </row>
    <row r="223" spans="1:13" ht="75">
      <c r="A223" s="26">
        <v>35</v>
      </c>
      <c r="B223" s="6" t="s">
        <v>284</v>
      </c>
      <c r="C223" s="43" t="s">
        <v>105</v>
      </c>
      <c r="D223" s="88" t="s">
        <v>285</v>
      </c>
      <c r="E223" s="44" t="s">
        <v>11</v>
      </c>
      <c r="F223" s="44">
        <v>1</v>
      </c>
      <c r="G223" s="55">
        <v>3588098</v>
      </c>
      <c r="H223" s="55">
        <v>3588098</v>
      </c>
      <c r="I223" s="62">
        <f t="shared" si="25"/>
        <v>4018669.7600000002</v>
      </c>
      <c r="J223" s="7" t="s">
        <v>144</v>
      </c>
      <c r="K223" s="10" t="s">
        <v>17</v>
      </c>
      <c r="L223" s="17" t="s">
        <v>15</v>
      </c>
    </row>
    <row r="224" spans="1:13" ht="75">
      <c r="A224" s="26">
        <v>36</v>
      </c>
      <c r="B224" s="6" t="s">
        <v>293</v>
      </c>
      <c r="C224" s="43" t="s">
        <v>105</v>
      </c>
      <c r="D224" s="88" t="s">
        <v>294</v>
      </c>
      <c r="E224" s="44" t="s">
        <v>11</v>
      </c>
      <c r="F224" s="44">
        <v>1</v>
      </c>
      <c r="G224" s="55">
        <v>854439</v>
      </c>
      <c r="H224" s="55">
        <v>854439</v>
      </c>
      <c r="I224" s="62">
        <f t="shared" ref="I224:I225" si="26">H224*1.12</f>
        <v>956971.68</v>
      </c>
      <c r="J224" s="7" t="s">
        <v>297</v>
      </c>
      <c r="K224" s="10" t="s">
        <v>17</v>
      </c>
      <c r="L224" s="17" t="s">
        <v>15</v>
      </c>
      <c r="M224" s="73"/>
    </row>
    <row r="225" spans="1:13" ht="90">
      <c r="A225" s="26">
        <v>37</v>
      </c>
      <c r="B225" s="6" t="s">
        <v>305</v>
      </c>
      <c r="C225" s="43" t="s">
        <v>105</v>
      </c>
      <c r="D225" s="10" t="s">
        <v>304</v>
      </c>
      <c r="E225" s="44" t="s">
        <v>11</v>
      </c>
      <c r="F225" s="44">
        <v>1</v>
      </c>
      <c r="G225" s="55">
        <v>890520</v>
      </c>
      <c r="H225" s="55">
        <v>890520</v>
      </c>
      <c r="I225" s="62">
        <f t="shared" si="26"/>
        <v>997382.40000000014</v>
      </c>
      <c r="J225" s="7" t="s">
        <v>144</v>
      </c>
      <c r="K225" s="10" t="s">
        <v>17</v>
      </c>
      <c r="L225" s="17" t="s">
        <v>15</v>
      </c>
    </row>
    <row r="226" spans="1:13" ht="75">
      <c r="A226" s="26">
        <v>38</v>
      </c>
      <c r="B226" s="6" t="s">
        <v>306</v>
      </c>
      <c r="C226" s="43" t="s">
        <v>105</v>
      </c>
      <c r="D226" s="10" t="s">
        <v>307</v>
      </c>
      <c r="E226" s="44" t="s">
        <v>11</v>
      </c>
      <c r="F226" s="44">
        <v>1</v>
      </c>
      <c r="G226" s="55">
        <v>229464.29</v>
      </c>
      <c r="H226" s="55">
        <v>229464.29</v>
      </c>
      <c r="I226" s="62">
        <f t="shared" ref="I226" si="27">H226*1.12</f>
        <v>257000.00480000002</v>
      </c>
      <c r="J226" s="7" t="s">
        <v>144</v>
      </c>
      <c r="K226" s="10" t="s">
        <v>17</v>
      </c>
      <c r="L226" s="17" t="s">
        <v>15</v>
      </c>
      <c r="M226" s="73"/>
    </row>
    <row r="227" spans="1:13" ht="90">
      <c r="A227" s="26">
        <v>39</v>
      </c>
      <c r="B227" s="6" t="s">
        <v>308</v>
      </c>
      <c r="C227" s="43" t="s">
        <v>105</v>
      </c>
      <c r="D227" s="10" t="s">
        <v>314</v>
      </c>
      <c r="E227" s="44" t="s">
        <v>11</v>
      </c>
      <c r="F227" s="44">
        <v>1</v>
      </c>
      <c r="G227" s="55">
        <v>628080.36</v>
      </c>
      <c r="H227" s="55">
        <v>628080.36</v>
      </c>
      <c r="I227" s="62">
        <f t="shared" ref="I227" si="28">H227*1.12</f>
        <v>703450.00320000004</v>
      </c>
      <c r="J227" s="7" t="s">
        <v>144</v>
      </c>
      <c r="K227" s="10" t="s">
        <v>17</v>
      </c>
      <c r="L227" s="17" t="s">
        <v>15</v>
      </c>
    </row>
    <row r="228" spans="1:13" ht="150">
      <c r="A228" s="26">
        <v>40</v>
      </c>
      <c r="B228" s="6" t="s">
        <v>316</v>
      </c>
      <c r="C228" s="43" t="s">
        <v>105</v>
      </c>
      <c r="D228" s="43" t="s">
        <v>322</v>
      </c>
      <c r="E228" s="44" t="s">
        <v>11</v>
      </c>
      <c r="F228" s="44">
        <v>1</v>
      </c>
      <c r="G228" s="55">
        <v>4972518</v>
      </c>
      <c r="H228" s="55">
        <v>4972518</v>
      </c>
      <c r="I228" s="62">
        <f t="shared" ref="I228" si="29">H228*1.12</f>
        <v>5569220.1600000001</v>
      </c>
      <c r="J228" s="7" t="s">
        <v>317</v>
      </c>
      <c r="K228" s="10" t="s">
        <v>17</v>
      </c>
      <c r="L228" s="17" t="s">
        <v>318</v>
      </c>
      <c r="M228" s="73"/>
    </row>
    <row r="229" spans="1:13" ht="150">
      <c r="A229" s="26">
        <v>41</v>
      </c>
      <c r="B229" s="6" t="s">
        <v>319</v>
      </c>
      <c r="C229" s="43" t="s">
        <v>105</v>
      </c>
      <c r="D229" s="43" t="s">
        <v>321</v>
      </c>
      <c r="E229" s="44" t="s">
        <v>11</v>
      </c>
      <c r="F229" s="44">
        <v>1</v>
      </c>
      <c r="G229" s="55">
        <v>3507375</v>
      </c>
      <c r="H229" s="55">
        <v>3507375</v>
      </c>
      <c r="I229" s="62">
        <f t="shared" ref="I229" si="30">H229*1.12</f>
        <v>3928260.0000000005</v>
      </c>
      <c r="J229" s="7" t="s">
        <v>317</v>
      </c>
      <c r="K229" s="10" t="s">
        <v>17</v>
      </c>
      <c r="L229" s="17" t="s">
        <v>318</v>
      </c>
    </row>
    <row r="230" spans="1:13" s="73" customFormat="1" ht="60">
      <c r="A230" s="63">
        <v>42</v>
      </c>
      <c r="B230" s="64" t="s">
        <v>320</v>
      </c>
      <c r="C230" s="65" t="s">
        <v>105</v>
      </c>
      <c r="D230" s="65" t="s">
        <v>671</v>
      </c>
      <c r="E230" s="67"/>
      <c r="F230" s="67"/>
      <c r="G230" s="68"/>
      <c r="H230" s="68"/>
      <c r="I230" s="69"/>
      <c r="J230" s="70"/>
      <c r="K230" s="71"/>
      <c r="L230" s="72"/>
    </row>
    <row r="231" spans="1:13" ht="90">
      <c r="A231" s="26">
        <v>43</v>
      </c>
      <c r="B231" s="6" t="s">
        <v>323</v>
      </c>
      <c r="C231" s="43" t="s">
        <v>105</v>
      </c>
      <c r="D231" s="10" t="s">
        <v>314</v>
      </c>
      <c r="E231" s="44" t="s">
        <v>11</v>
      </c>
      <c r="F231" s="44">
        <v>1</v>
      </c>
      <c r="G231" s="55">
        <v>1851747.32</v>
      </c>
      <c r="H231" s="55">
        <v>1851747.32</v>
      </c>
      <c r="I231" s="62">
        <f t="shared" ref="I231:I234" si="31">H231*1.12</f>
        <v>2073956.9984000002</v>
      </c>
      <c r="J231" s="7" t="s">
        <v>324</v>
      </c>
      <c r="K231" s="10" t="s">
        <v>17</v>
      </c>
      <c r="L231" s="17" t="s">
        <v>15</v>
      </c>
    </row>
    <row r="232" spans="1:13" ht="75">
      <c r="A232" s="26">
        <v>44</v>
      </c>
      <c r="B232" s="6" t="s">
        <v>325</v>
      </c>
      <c r="C232" s="43" t="s">
        <v>105</v>
      </c>
      <c r="D232" s="10" t="s">
        <v>326</v>
      </c>
      <c r="E232" s="44" t="s">
        <v>11</v>
      </c>
      <c r="F232" s="44">
        <v>1</v>
      </c>
      <c r="G232" s="55">
        <v>276785.71999999997</v>
      </c>
      <c r="H232" s="55">
        <v>276785.71999999997</v>
      </c>
      <c r="I232" s="62">
        <f t="shared" si="31"/>
        <v>310000.00640000001</v>
      </c>
      <c r="J232" s="7" t="s">
        <v>136</v>
      </c>
      <c r="K232" s="10" t="s">
        <v>17</v>
      </c>
      <c r="L232" s="17" t="s">
        <v>15</v>
      </c>
      <c r="M232" s="73"/>
    </row>
    <row r="233" spans="1:13" ht="90">
      <c r="A233" s="26">
        <v>45</v>
      </c>
      <c r="B233" s="6" t="s">
        <v>328</v>
      </c>
      <c r="C233" s="43" t="s">
        <v>105</v>
      </c>
      <c r="D233" s="10" t="s">
        <v>260</v>
      </c>
      <c r="E233" s="44" t="s">
        <v>11</v>
      </c>
      <c r="F233" s="44">
        <v>1</v>
      </c>
      <c r="G233" s="99">
        <v>2651592.86</v>
      </c>
      <c r="H233" s="55">
        <v>2651592.86</v>
      </c>
      <c r="I233" s="62">
        <f t="shared" si="31"/>
        <v>2969784.0032000002</v>
      </c>
      <c r="J233" s="7" t="s">
        <v>144</v>
      </c>
      <c r="K233" s="10" t="s">
        <v>17</v>
      </c>
      <c r="L233" s="17" t="s">
        <v>15</v>
      </c>
    </row>
    <row r="234" spans="1:13" ht="90">
      <c r="A234" s="26">
        <v>46</v>
      </c>
      <c r="B234" s="6" t="s">
        <v>329</v>
      </c>
      <c r="C234" s="43" t="s">
        <v>105</v>
      </c>
      <c r="D234" s="10" t="s">
        <v>260</v>
      </c>
      <c r="E234" s="44" t="s">
        <v>11</v>
      </c>
      <c r="F234" s="44">
        <v>1</v>
      </c>
      <c r="G234" s="99">
        <v>2977471</v>
      </c>
      <c r="H234" s="55">
        <v>2977471</v>
      </c>
      <c r="I234" s="62">
        <f t="shared" si="31"/>
        <v>3334767.5200000005</v>
      </c>
      <c r="J234" s="7" t="s">
        <v>136</v>
      </c>
      <c r="K234" s="10" t="s">
        <v>17</v>
      </c>
      <c r="L234" s="17" t="s">
        <v>15</v>
      </c>
      <c r="M234" s="73"/>
    </row>
    <row r="235" spans="1:13" ht="75">
      <c r="A235" s="26">
        <v>47</v>
      </c>
      <c r="B235" s="6" t="s">
        <v>330</v>
      </c>
      <c r="C235" s="43" t="s">
        <v>105</v>
      </c>
      <c r="D235" s="10" t="s">
        <v>326</v>
      </c>
      <c r="E235" s="44" t="s">
        <v>11</v>
      </c>
      <c r="F235" s="44">
        <v>1</v>
      </c>
      <c r="G235" s="55">
        <v>296705.36</v>
      </c>
      <c r="H235" s="55">
        <v>296705.36</v>
      </c>
      <c r="I235" s="62">
        <f t="shared" ref="I235:I238" si="32">H235*1.12</f>
        <v>332310.00320000004</v>
      </c>
      <c r="J235" s="7" t="s">
        <v>144</v>
      </c>
      <c r="K235" s="10" t="s">
        <v>17</v>
      </c>
      <c r="L235" s="17" t="s">
        <v>15</v>
      </c>
    </row>
    <row r="236" spans="1:13" ht="90">
      <c r="A236" s="26">
        <v>48</v>
      </c>
      <c r="B236" s="6" t="s">
        <v>357</v>
      </c>
      <c r="C236" s="43" t="s">
        <v>105</v>
      </c>
      <c r="D236" s="10" t="s">
        <v>352</v>
      </c>
      <c r="E236" s="44" t="s">
        <v>11</v>
      </c>
      <c r="F236" s="44">
        <v>1</v>
      </c>
      <c r="G236" s="55">
        <v>92640</v>
      </c>
      <c r="H236" s="55">
        <v>92640</v>
      </c>
      <c r="I236" s="62">
        <f t="shared" si="32"/>
        <v>103756.8</v>
      </c>
      <c r="J236" s="7" t="s">
        <v>353</v>
      </c>
      <c r="K236" s="10" t="s">
        <v>17</v>
      </c>
      <c r="L236" s="17" t="s">
        <v>15</v>
      </c>
      <c r="M236" s="73"/>
    </row>
    <row r="237" spans="1:13" ht="45">
      <c r="A237" s="26">
        <v>49</v>
      </c>
      <c r="B237" s="6" t="s">
        <v>354</v>
      </c>
      <c r="C237" s="43" t="s">
        <v>105</v>
      </c>
      <c r="D237" s="10" t="s">
        <v>355</v>
      </c>
      <c r="E237" s="44" t="s">
        <v>140</v>
      </c>
      <c r="F237" s="44">
        <v>60</v>
      </c>
      <c r="G237" s="55">
        <v>559.83000000000004</v>
      </c>
      <c r="H237" s="55">
        <f>F237*G237</f>
        <v>33589.800000000003</v>
      </c>
      <c r="I237" s="62">
        <f t="shared" si="32"/>
        <v>37620.576000000008</v>
      </c>
      <c r="J237" s="7" t="s">
        <v>353</v>
      </c>
      <c r="K237" s="10" t="s">
        <v>17</v>
      </c>
      <c r="L237" s="17" t="s">
        <v>15</v>
      </c>
    </row>
    <row r="238" spans="1:13" ht="90">
      <c r="A238" s="26">
        <v>50</v>
      </c>
      <c r="B238" s="6" t="s">
        <v>356</v>
      </c>
      <c r="C238" s="43" t="s">
        <v>105</v>
      </c>
      <c r="D238" s="10" t="s">
        <v>260</v>
      </c>
      <c r="E238" s="44" t="s">
        <v>11</v>
      </c>
      <c r="F238" s="44">
        <v>1</v>
      </c>
      <c r="G238" s="99">
        <v>340000</v>
      </c>
      <c r="H238" s="55">
        <v>340000</v>
      </c>
      <c r="I238" s="62">
        <f t="shared" si="32"/>
        <v>380800.00000000006</v>
      </c>
      <c r="J238" s="7" t="s">
        <v>144</v>
      </c>
      <c r="K238" s="10" t="s">
        <v>17</v>
      </c>
      <c r="L238" s="17" t="s">
        <v>15</v>
      </c>
      <c r="M238" s="73"/>
    </row>
    <row r="239" spans="1:13" ht="90">
      <c r="A239" s="26">
        <v>51</v>
      </c>
      <c r="B239" s="6" t="s">
        <v>387</v>
      </c>
      <c r="C239" s="43" t="s">
        <v>105</v>
      </c>
      <c r="D239" s="10" t="s">
        <v>207</v>
      </c>
      <c r="E239" s="44" t="s">
        <v>11</v>
      </c>
      <c r="F239" s="44">
        <v>1</v>
      </c>
      <c r="G239" s="99">
        <v>7848462</v>
      </c>
      <c r="H239" s="55">
        <v>7848462</v>
      </c>
      <c r="I239" s="62">
        <f t="shared" ref="I239:I240" si="33">H239*1.12</f>
        <v>8790277.4400000013</v>
      </c>
      <c r="J239" s="7" t="s">
        <v>136</v>
      </c>
      <c r="K239" s="10" t="s">
        <v>17</v>
      </c>
      <c r="L239" s="17" t="s">
        <v>15</v>
      </c>
    </row>
    <row r="240" spans="1:13" ht="90">
      <c r="A240" s="26">
        <v>52</v>
      </c>
      <c r="B240" s="6" t="s">
        <v>388</v>
      </c>
      <c r="C240" s="43" t="s">
        <v>105</v>
      </c>
      <c r="D240" s="10" t="s">
        <v>260</v>
      </c>
      <c r="E240" s="44" t="s">
        <v>11</v>
      </c>
      <c r="F240" s="44">
        <v>1</v>
      </c>
      <c r="G240" s="99">
        <v>3036550</v>
      </c>
      <c r="H240" s="55">
        <v>3036550</v>
      </c>
      <c r="I240" s="62">
        <f t="shared" si="33"/>
        <v>3400936.0000000005</v>
      </c>
      <c r="J240" s="10" t="s">
        <v>389</v>
      </c>
      <c r="K240" s="10" t="s">
        <v>17</v>
      </c>
      <c r="L240" s="17" t="s">
        <v>15</v>
      </c>
      <c r="M240" s="73"/>
    </row>
    <row r="241" spans="1:13" ht="105">
      <c r="A241" s="26">
        <v>53</v>
      </c>
      <c r="B241" s="6" t="s">
        <v>390</v>
      </c>
      <c r="C241" s="43" t="s">
        <v>105</v>
      </c>
      <c r="D241" s="10" t="s">
        <v>391</v>
      </c>
      <c r="E241" s="44" t="s">
        <v>11</v>
      </c>
      <c r="F241" s="44">
        <v>1</v>
      </c>
      <c r="G241" s="99">
        <v>415848.22</v>
      </c>
      <c r="H241" s="55">
        <v>415848.22</v>
      </c>
      <c r="I241" s="62">
        <f t="shared" ref="I241:I242" si="34">H241*1.12</f>
        <v>465750.00640000001</v>
      </c>
      <c r="J241" s="7" t="s">
        <v>144</v>
      </c>
      <c r="K241" s="10" t="s">
        <v>17</v>
      </c>
      <c r="L241" s="17" t="s">
        <v>15</v>
      </c>
    </row>
    <row r="242" spans="1:13" ht="90">
      <c r="A242" s="26">
        <v>54</v>
      </c>
      <c r="B242" s="6" t="s">
        <v>396</v>
      </c>
      <c r="C242" s="43" t="s">
        <v>105</v>
      </c>
      <c r="D242" s="10" t="s">
        <v>260</v>
      </c>
      <c r="E242" s="44" t="s">
        <v>11</v>
      </c>
      <c r="F242" s="44">
        <v>1</v>
      </c>
      <c r="G242" s="99">
        <v>244697</v>
      </c>
      <c r="H242" s="55">
        <v>244697</v>
      </c>
      <c r="I242" s="62">
        <f t="shared" si="34"/>
        <v>274060.64</v>
      </c>
      <c r="J242" s="7" t="s">
        <v>144</v>
      </c>
      <c r="K242" s="10" t="s">
        <v>17</v>
      </c>
      <c r="L242" s="17" t="s">
        <v>15</v>
      </c>
      <c r="M242" s="73"/>
    </row>
    <row r="243" spans="1:13" ht="90">
      <c r="A243" s="26">
        <v>55</v>
      </c>
      <c r="B243" s="6" t="s">
        <v>404</v>
      </c>
      <c r="C243" s="43" t="s">
        <v>105</v>
      </c>
      <c r="D243" s="10" t="s">
        <v>260</v>
      </c>
      <c r="E243" s="44" t="s">
        <v>11</v>
      </c>
      <c r="F243" s="44">
        <v>1</v>
      </c>
      <c r="G243" s="99">
        <v>15397211.609999999</v>
      </c>
      <c r="H243" s="55">
        <v>15397211.609999999</v>
      </c>
      <c r="I243" s="62">
        <f t="shared" ref="I243:I245" si="35">H243*1.12</f>
        <v>17244877.003200002</v>
      </c>
      <c r="J243" s="7" t="s">
        <v>144</v>
      </c>
      <c r="K243" s="10" t="s">
        <v>17</v>
      </c>
      <c r="L243" s="17" t="s">
        <v>15</v>
      </c>
    </row>
    <row r="244" spans="1:13" ht="90">
      <c r="A244" s="26">
        <v>56</v>
      </c>
      <c r="B244" s="6" t="s">
        <v>405</v>
      </c>
      <c r="C244" s="43" t="s">
        <v>105</v>
      </c>
      <c r="D244" s="10" t="s">
        <v>314</v>
      </c>
      <c r="E244" s="44" t="s">
        <v>11</v>
      </c>
      <c r="F244" s="44">
        <v>1</v>
      </c>
      <c r="G244" s="55">
        <v>1008929</v>
      </c>
      <c r="H244" s="55">
        <v>1008929</v>
      </c>
      <c r="I244" s="62">
        <f t="shared" si="35"/>
        <v>1130000.4800000002</v>
      </c>
      <c r="J244" s="7" t="s">
        <v>406</v>
      </c>
      <c r="K244" s="10" t="s">
        <v>17</v>
      </c>
      <c r="L244" s="17" t="s">
        <v>15</v>
      </c>
      <c r="M244" s="73"/>
    </row>
    <row r="245" spans="1:13" ht="90">
      <c r="A245" s="18">
        <v>57</v>
      </c>
      <c r="B245" s="6" t="s">
        <v>439</v>
      </c>
      <c r="C245" s="43" t="s">
        <v>105</v>
      </c>
      <c r="D245" s="43" t="s">
        <v>153</v>
      </c>
      <c r="E245" s="44" t="s">
        <v>11</v>
      </c>
      <c r="F245" s="44">
        <v>1</v>
      </c>
      <c r="G245" s="55">
        <v>512438</v>
      </c>
      <c r="H245" s="55">
        <f t="shared" ref="H245" si="36">F245*G245</f>
        <v>512438</v>
      </c>
      <c r="I245" s="55">
        <f t="shared" si="35"/>
        <v>573930.56000000006</v>
      </c>
      <c r="J245" s="7" t="s">
        <v>144</v>
      </c>
      <c r="K245" s="10" t="s">
        <v>17</v>
      </c>
      <c r="L245" s="17" t="s">
        <v>15</v>
      </c>
    </row>
    <row r="246" spans="1:13" ht="90">
      <c r="A246" s="26">
        <v>58</v>
      </c>
      <c r="B246" s="6" t="s">
        <v>436</v>
      </c>
      <c r="C246" s="43" t="s">
        <v>105</v>
      </c>
      <c r="D246" s="10" t="s">
        <v>314</v>
      </c>
      <c r="E246" s="44" t="s">
        <v>11</v>
      </c>
      <c r="F246" s="44">
        <v>1</v>
      </c>
      <c r="G246" s="55">
        <v>2294642.86</v>
      </c>
      <c r="H246" s="55">
        <v>2294642.86</v>
      </c>
      <c r="I246" s="62">
        <f t="shared" ref="I246:I247" si="37">H246*1.12</f>
        <v>2570000.0032000002</v>
      </c>
      <c r="J246" s="7" t="s">
        <v>512</v>
      </c>
      <c r="K246" s="10" t="s">
        <v>17</v>
      </c>
      <c r="L246" s="17" t="s">
        <v>15</v>
      </c>
      <c r="M246" s="73"/>
    </row>
    <row r="247" spans="1:13" ht="75">
      <c r="A247" s="26">
        <v>59</v>
      </c>
      <c r="B247" s="6" t="s">
        <v>440</v>
      </c>
      <c r="C247" s="43" t="s">
        <v>105</v>
      </c>
      <c r="D247" s="88" t="s">
        <v>294</v>
      </c>
      <c r="E247" s="44" t="s">
        <v>11</v>
      </c>
      <c r="F247" s="44">
        <v>1</v>
      </c>
      <c r="G247" s="55">
        <v>1107399.1100000001</v>
      </c>
      <c r="H247" s="55">
        <v>1107399.1100000001</v>
      </c>
      <c r="I247" s="62">
        <f t="shared" si="37"/>
        <v>1240287.0032000002</v>
      </c>
      <c r="J247" s="7" t="s">
        <v>144</v>
      </c>
      <c r="K247" s="10" t="s">
        <v>17</v>
      </c>
      <c r="L247" s="17" t="s">
        <v>15</v>
      </c>
    </row>
    <row r="248" spans="1:13" ht="90">
      <c r="A248" s="26">
        <v>60</v>
      </c>
      <c r="B248" s="6" t="s">
        <v>442</v>
      </c>
      <c r="C248" s="43" t="s">
        <v>105</v>
      </c>
      <c r="D248" s="88" t="s">
        <v>443</v>
      </c>
      <c r="E248" s="44" t="s">
        <v>11</v>
      </c>
      <c r="F248" s="44">
        <v>1</v>
      </c>
      <c r="G248" s="55">
        <v>1130748.21</v>
      </c>
      <c r="H248" s="55">
        <v>1130748.21</v>
      </c>
      <c r="I248" s="62">
        <f t="shared" ref="I248" si="38">H248*1.12</f>
        <v>1266437.9952</v>
      </c>
      <c r="J248" s="7" t="s">
        <v>144</v>
      </c>
      <c r="K248" s="10" t="s">
        <v>17</v>
      </c>
      <c r="L248" s="17" t="s">
        <v>15</v>
      </c>
      <c r="M248" s="73"/>
    </row>
    <row r="249" spans="1:13" ht="90">
      <c r="A249" s="26">
        <v>61</v>
      </c>
      <c r="B249" s="6" t="s">
        <v>444</v>
      </c>
      <c r="C249" s="43" t="s">
        <v>105</v>
      </c>
      <c r="D249" s="88" t="s">
        <v>443</v>
      </c>
      <c r="E249" s="44" t="s">
        <v>11</v>
      </c>
      <c r="F249" s="44">
        <v>1</v>
      </c>
      <c r="G249" s="55">
        <v>692132.14</v>
      </c>
      <c r="H249" s="55">
        <v>692132.14</v>
      </c>
      <c r="I249" s="62">
        <f t="shared" ref="I249" si="39">H249*1.12</f>
        <v>775187.99680000008</v>
      </c>
      <c r="J249" s="7" t="s">
        <v>144</v>
      </c>
      <c r="K249" s="10" t="s">
        <v>17</v>
      </c>
      <c r="L249" s="17" t="s">
        <v>15</v>
      </c>
    </row>
    <row r="250" spans="1:13" ht="90">
      <c r="A250" s="26">
        <v>62</v>
      </c>
      <c r="B250" s="6" t="s">
        <v>445</v>
      </c>
      <c r="C250" s="43" t="s">
        <v>105</v>
      </c>
      <c r="D250" s="88" t="s">
        <v>446</v>
      </c>
      <c r="E250" s="44" t="s">
        <v>11</v>
      </c>
      <c r="F250" s="44">
        <v>1</v>
      </c>
      <c r="G250" s="55">
        <v>11304022.32</v>
      </c>
      <c r="H250" s="55">
        <v>11304022.32</v>
      </c>
      <c r="I250" s="62">
        <f t="shared" ref="I250:I252" si="40">H250*1.12</f>
        <v>12660504.998400001</v>
      </c>
      <c r="J250" s="7" t="s">
        <v>144</v>
      </c>
      <c r="K250" s="10" t="s">
        <v>17</v>
      </c>
      <c r="L250" s="17" t="s">
        <v>15</v>
      </c>
      <c r="M250" s="73"/>
    </row>
    <row r="251" spans="1:13" ht="90">
      <c r="A251" s="26">
        <v>63</v>
      </c>
      <c r="B251" s="6" t="s">
        <v>447</v>
      </c>
      <c r="C251" s="43" t="s">
        <v>105</v>
      </c>
      <c r="D251" s="10" t="s">
        <v>260</v>
      </c>
      <c r="E251" s="44" t="s">
        <v>11</v>
      </c>
      <c r="F251" s="44">
        <v>1</v>
      </c>
      <c r="G251" s="99">
        <v>2380135</v>
      </c>
      <c r="H251" s="55">
        <v>2380135</v>
      </c>
      <c r="I251" s="62">
        <f t="shared" si="40"/>
        <v>2665751.2000000002</v>
      </c>
      <c r="J251" s="7" t="s">
        <v>158</v>
      </c>
      <c r="K251" s="10" t="s">
        <v>17</v>
      </c>
      <c r="L251" s="17" t="s">
        <v>15</v>
      </c>
    </row>
    <row r="252" spans="1:13" ht="90">
      <c r="A252" s="26">
        <v>64</v>
      </c>
      <c r="B252" s="6" t="s">
        <v>451</v>
      </c>
      <c r="C252" s="43" t="s">
        <v>105</v>
      </c>
      <c r="D252" s="10" t="s">
        <v>352</v>
      </c>
      <c r="E252" s="44" t="s">
        <v>11</v>
      </c>
      <c r="F252" s="44">
        <v>1</v>
      </c>
      <c r="G252" s="55">
        <v>5094924</v>
      </c>
      <c r="H252" s="55">
        <v>5094924</v>
      </c>
      <c r="I252" s="62">
        <f t="shared" si="40"/>
        <v>5706314.8800000008</v>
      </c>
      <c r="J252" s="7" t="s">
        <v>144</v>
      </c>
      <c r="K252" s="10" t="s">
        <v>17</v>
      </c>
      <c r="L252" s="17" t="s">
        <v>15</v>
      </c>
      <c r="M252" s="73"/>
    </row>
    <row r="253" spans="1:13" ht="90">
      <c r="A253" s="26">
        <v>65</v>
      </c>
      <c r="B253" s="6" t="s">
        <v>452</v>
      </c>
      <c r="C253" s="43" t="s">
        <v>105</v>
      </c>
      <c r="D253" s="10" t="s">
        <v>453</v>
      </c>
      <c r="E253" s="44" t="s">
        <v>11</v>
      </c>
      <c r="F253" s="44">
        <v>1</v>
      </c>
      <c r="G253" s="55">
        <v>1835745</v>
      </c>
      <c r="H253" s="55">
        <v>1835745</v>
      </c>
      <c r="I253" s="62">
        <f t="shared" ref="I253:I258" si="41">H253*1.12</f>
        <v>2056034.4000000001</v>
      </c>
      <c r="J253" s="7" t="s">
        <v>144</v>
      </c>
      <c r="K253" s="10" t="s">
        <v>17</v>
      </c>
      <c r="L253" s="17" t="s">
        <v>15</v>
      </c>
    </row>
    <row r="254" spans="1:13" ht="90">
      <c r="A254" s="26">
        <v>66</v>
      </c>
      <c r="B254" s="6" t="s">
        <v>454</v>
      </c>
      <c r="C254" s="43" t="s">
        <v>105</v>
      </c>
      <c r="D254" s="10" t="s">
        <v>260</v>
      </c>
      <c r="E254" s="44" t="s">
        <v>11</v>
      </c>
      <c r="F254" s="44">
        <v>1</v>
      </c>
      <c r="G254" s="99">
        <v>434911</v>
      </c>
      <c r="H254" s="55">
        <v>434911</v>
      </c>
      <c r="I254" s="62">
        <f t="shared" si="41"/>
        <v>487100.32000000007</v>
      </c>
      <c r="J254" s="7" t="s">
        <v>144</v>
      </c>
      <c r="K254" s="10" t="s">
        <v>17</v>
      </c>
      <c r="L254" s="17" t="s">
        <v>15</v>
      </c>
      <c r="M254" s="73"/>
    </row>
    <row r="255" spans="1:13" ht="90">
      <c r="A255" s="26">
        <v>67</v>
      </c>
      <c r="B255" s="6" t="s">
        <v>455</v>
      </c>
      <c r="C255" s="43" t="s">
        <v>105</v>
      </c>
      <c r="D255" s="88" t="s">
        <v>456</v>
      </c>
      <c r="E255" s="44" t="s">
        <v>11</v>
      </c>
      <c r="F255" s="44">
        <v>1</v>
      </c>
      <c r="G255" s="55">
        <v>5698388.3899999997</v>
      </c>
      <c r="H255" s="55">
        <v>5698388.3899999997</v>
      </c>
      <c r="I255" s="62">
        <f t="shared" si="41"/>
        <v>6382194.9967999998</v>
      </c>
      <c r="J255" s="7" t="s">
        <v>144</v>
      </c>
      <c r="K255" s="10" t="s">
        <v>17</v>
      </c>
      <c r="L255" s="17" t="s">
        <v>15</v>
      </c>
    </row>
    <row r="256" spans="1:13" ht="117.75" customHeight="1">
      <c r="A256" s="18">
        <v>68</v>
      </c>
      <c r="B256" s="6" t="s">
        <v>465</v>
      </c>
      <c r="C256" s="43" t="s">
        <v>105</v>
      </c>
      <c r="D256" s="43" t="s">
        <v>153</v>
      </c>
      <c r="E256" s="44" t="s">
        <v>11</v>
      </c>
      <c r="F256" s="44">
        <v>1</v>
      </c>
      <c r="G256" s="55">
        <v>1437018.75</v>
      </c>
      <c r="H256" s="55">
        <f t="shared" ref="H256" si="42">F256*G256</f>
        <v>1437018.75</v>
      </c>
      <c r="I256" s="55">
        <f t="shared" si="41"/>
        <v>1609461.0000000002</v>
      </c>
      <c r="J256" s="7" t="s">
        <v>144</v>
      </c>
      <c r="K256" s="10" t="s">
        <v>17</v>
      </c>
      <c r="L256" s="17" t="s">
        <v>15</v>
      </c>
      <c r="M256" s="73"/>
    </row>
    <row r="257" spans="1:13" ht="91.5" customHeight="1">
      <c r="A257" s="26">
        <v>69</v>
      </c>
      <c r="B257" s="6" t="s">
        <v>692</v>
      </c>
      <c r="C257" s="43" t="s">
        <v>105</v>
      </c>
      <c r="D257" s="10" t="s">
        <v>476</v>
      </c>
      <c r="E257" s="44" t="s">
        <v>11</v>
      </c>
      <c r="F257" s="44">
        <v>1</v>
      </c>
      <c r="G257" s="99">
        <v>586362.5</v>
      </c>
      <c r="H257" s="55">
        <f>F257*G257</f>
        <v>586362.5</v>
      </c>
      <c r="I257" s="62">
        <f t="shared" si="41"/>
        <v>656726.00000000012</v>
      </c>
      <c r="J257" s="7" t="s">
        <v>144</v>
      </c>
      <c r="K257" s="10" t="s">
        <v>17</v>
      </c>
      <c r="L257" s="17" t="s">
        <v>15</v>
      </c>
    </row>
    <row r="258" spans="1:13" ht="123" customHeight="1">
      <c r="A258" s="26">
        <v>70</v>
      </c>
      <c r="B258" s="6" t="s">
        <v>477</v>
      </c>
      <c r="C258" s="43" t="s">
        <v>105</v>
      </c>
      <c r="D258" s="43" t="s">
        <v>185</v>
      </c>
      <c r="E258" s="44" t="s">
        <v>11</v>
      </c>
      <c r="F258" s="44">
        <v>1</v>
      </c>
      <c r="G258" s="62">
        <v>181415.18</v>
      </c>
      <c r="H258" s="59">
        <f t="shared" ref="H258" si="43">F258*G258</f>
        <v>181415.18</v>
      </c>
      <c r="I258" s="59">
        <f t="shared" si="41"/>
        <v>203185.00160000002</v>
      </c>
      <c r="J258" s="7" t="s">
        <v>144</v>
      </c>
      <c r="K258" s="10" t="s">
        <v>17</v>
      </c>
      <c r="L258" s="17" t="s">
        <v>15</v>
      </c>
      <c r="M258" s="73"/>
    </row>
    <row r="259" spans="1:13" ht="90">
      <c r="A259" s="26">
        <v>71</v>
      </c>
      <c r="B259" s="6" t="s">
        <v>478</v>
      </c>
      <c r="C259" s="43" t="s">
        <v>105</v>
      </c>
      <c r="D259" s="43" t="s">
        <v>479</v>
      </c>
      <c r="E259" s="44" t="s">
        <v>11</v>
      </c>
      <c r="F259" s="44">
        <v>1</v>
      </c>
      <c r="G259" s="62">
        <v>3262013.39</v>
      </c>
      <c r="H259" s="59">
        <f t="shared" ref="H259" si="44">F259*G259</f>
        <v>3262013.39</v>
      </c>
      <c r="I259" s="59">
        <f t="shared" ref="I259:I260" si="45">H259*1.12</f>
        <v>3653454.9968000003</v>
      </c>
      <c r="J259" s="7" t="s">
        <v>144</v>
      </c>
      <c r="K259" s="10" t="s">
        <v>17</v>
      </c>
      <c r="L259" s="17" t="s">
        <v>15</v>
      </c>
    </row>
    <row r="260" spans="1:13" ht="90">
      <c r="A260" s="26">
        <v>72</v>
      </c>
      <c r="B260" s="6" t="s">
        <v>480</v>
      </c>
      <c r="C260" s="43" t="s">
        <v>105</v>
      </c>
      <c r="D260" s="10" t="s">
        <v>260</v>
      </c>
      <c r="E260" s="44" t="s">
        <v>11</v>
      </c>
      <c r="F260" s="44">
        <v>1</v>
      </c>
      <c r="G260" s="99">
        <v>14359192</v>
      </c>
      <c r="H260" s="55">
        <f>F260*G260</f>
        <v>14359192</v>
      </c>
      <c r="I260" s="62">
        <f t="shared" si="45"/>
        <v>16082295.040000001</v>
      </c>
      <c r="J260" s="7" t="s">
        <v>144</v>
      </c>
      <c r="K260" s="10" t="s">
        <v>17</v>
      </c>
      <c r="L260" s="17" t="s">
        <v>15</v>
      </c>
      <c r="M260" s="73"/>
    </row>
    <row r="261" spans="1:13" ht="90">
      <c r="A261" s="26">
        <v>73</v>
      </c>
      <c r="B261" s="6" t="s">
        <v>481</v>
      </c>
      <c r="C261" s="43" t="s">
        <v>105</v>
      </c>
      <c r="D261" s="10" t="s">
        <v>260</v>
      </c>
      <c r="E261" s="44" t="s">
        <v>11</v>
      </c>
      <c r="F261" s="44">
        <v>1</v>
      </c>
      <c r="G261" s="99">
        <v>3013734</v>
      </c>
      <c r="H261" s="55">
        <f>F261*G261</f>
        <v>3013734</v>
      </c>
      <c r="I261" s="62">
        <f t="shared" ref="I261:I266" si="46">H261*1.12</f>
        <v>3375382.0800000005</v>
      </c>
      <c r="J261" s="7" t="s">
        <v>144</v>
      </c>
      <c r="K261" s="10" t="s">
        <v>17</v>
      </c>
      <c r="L261" s="17" t="s">
        <v>15</v>
      </c>
    </row>
    <row r="262" spans="1:13" ht="90">
      <c r="A262" s="26">
        <v>74</v>
      </c>
      <c r="B262" s="6" t="s">
        <v>482</v>
      </c>
      <c r="C262" s="43" t="s">
        <v>105</v>
      </c>
      <c r="D262" s="10" t="s">
        <v>453</v>
      </c>
      <c r="E262" s="44" t="s">
        <v>11</v>
      </c>
      <c r="F262" s="44">
        <v>1</v>
      </c>
      <c r="G262" s="55">
        <v>1156694</v>
      </c>
      <c r="H262" s="55">
        <v>1156694</v>
      </c>
      <c r="I262" s="62">
        <f t="shared" si="46"/>
        <v>1295497.28</v>
      </c>
      <c r="J262" s="7" t="s">
        <v>144</v>
      </c>
      <c r="K262" s="10" t="s">
        <v>17</v>
      </c>
      <c r="L262" s="17" t="s">
        <v>15</v>
      </c>
      <c r="M262" s="73"/>
    </row>
    <row r="263" spans="1:13" ht="90">
      <c r="A263" s="26">
        <v>75</v>
      </c>
      <c r="B263" s="6" t="s">
        <v>485</v>
      </c>
      <c r="C263" s="43" t="s">
        <v>105</v>
      </c>
      <c r="D263" s="43" t="s">
        <v>486</v>
      </c>
      <c r="E263" s="44" t="s">
        <v>11</v>
      </c>
      <c r="F263" s="44">
        <v>1</v>
      </c>
      <c r="G263" s="62">
        <v>4084767.86</v>
      </c>
      <c r="H263" s="59">
        <f t="shared" ref="H263:H267" si="47">F263*G263</f>
        <v>4084767.86</v>
      </c>
      <c r="I263" s="59">
        <f t="shared" si="46"/>
        <v>4574940.0032000002</v>
      </c>
      <c r="J263" s="7" t="s">
        <v>144</v>
      </c>
      <c r="K263" s="10" t="s">
        <v>17</v>
      </c>
      <c r="L263" s="17" t="s">
        <v>15</v>
      </c>
    </row>
    <row r="264" spans="1:13" s="73" customFormat="1" ht="90">
      <c r="A264" s="63">
        <v>76</v>
      </c>
      <c r="B264" s="64" t="s">
        <v>491</v>
      </c>
      <c r="C264" s="65" t="s">
        <v>105</v>
      </c>
      <c r="D264" s="66" t="s">
        <v>500</v>
      </c>
      <c r="E264" s="67" t="s">
        <v>11</v>
      </c>
      <c r="F264" s="67">
        <v>1</v>
      </c>
      <c r="G264" s="68">
        <v>1478616</v>
      </c>
      <c r="H264" s="86">
        <f t="shared" si="47"/>
        <v>1478616</v>
      </c>
      <c r="I264" s="69">
        <f t="shared" si="46"/>
        <v>1656049.9200000002</v>
      </c>
      <c r="J264" s="70" t="s">
        <v>144</v>
      </c>
      <c r="K264" s="71" t="s">
        <v>17</v>
      </c>
      <c r="L264" s="72" t="s">
        <v>15</v>
      </c>
    </row>
    <row r="265" spans="1:13" s="73" customFormat="1" ht="90">
      <c r="A265" s="63">
        <v>77</v>
      </c>
      <c r="B265" s="64" t="s">
        <v>490</v>
      </c>
      <c r="C265" s="65" t="s">
        <v>105</v>
      </c>
      <c r="D265" s="66" t="s">
        <v>499</v>
      </c>
      <c r="E265" s="67" t="s">
        <v>11</v>
      </c>
      <c r="F265" s="67">
        <v>1</v>
      </c>
      <c r="G265" s="68">
        <v>3499377</v>
      </c>
      <c r="H265" s="86">
        <f t="shared" ref="H265" si="48">F265*G265</f>
        <v>3499377</v>
      </c>
      <c r="I265" s="69">
        <f t="shared" ref="I265" si="49">H265*1.12</f>
        <v>3919302.24</v>
      </c>
      <c r="J265" s="70" t="s">
        <v>144</v>
      </c>
      <c r="K265" s="71" t="s">
        <v>17</v>
      </c>
      <c r="L265" s="72" t="s">
        <v>15</v>
      </c>
      <c r="M265" s="106"/>
    </row>
    <row r="266" spans="1:13" s="73" customFormat="1" ht="90">
      <c r="A266" s="63">
        <v>78</v>
      </c>
      <c r="B266" s="64" t="s">
        <v>489</v>
      </c>
      <c r="C266" s="65" t="s">
        <v>105</v>
      </c>
      <c r="D266" s="66" t="s">
        <v>501</v>
      </c>
      <c r="E266" s="67" t="s">
        <v>11</v>
      </c>
      <c r="F266" s="67">
        <v>1</v>
      </c>
      <c r="G266" s="68">
        <v>2192215</v>
      </c>
      <c r="H266" s="86">
        <f t="shared" si="47"/>
        <v>2192215</v>
      </c>
      <c r="I266" s="69">
        <f t="shared" si="46"/>
        <v>2455280.8000000003</v>
      </c>
      <c r="J266" s="70" t="s">
        <v>144</v>
      </c>
      <c r="K266" s="71" t="s">
        <v>17</v>
      </c>
      <c r="L266" s="72" t="s">
        <v>15</v>
      </c>
    </row>
    <row r="267" spans="1:13" s="73" customFormat="1" ht="90">
      <c r="A267" s="63">
        <v>79</v>
      </c>
      <c r="B267" s="64" t="s">
        <v>492</v>
      </c>
      <c r="C267" s="65" t="s">
        <v>105</v>
      </c>
      <c r="D267" s="66" t="s">
        <v>255</v>
      </c>
      <c r="E267" s="67" t="s">
        <v>11</v>
      </c>
      <c r="F267" s="67">
        <v>1</v>
      </c>
      <c r="G267" s="69">
        <v>1864976</v>
      </c>
      <c r="H267" s="86">
        <f t="shared" si="47"/>
        <v>1864976</v>
      </c>
      <c r="I267" s="86">
        <f t="shared" ref="I267:I268" si="50">H267*1.12</f>
        <v>2088773.12</v>
      </c>
      <c r="J267" s="70" t="s">
        <v>144</v>
      </c>
      <c r="K267" s="71" t="s">
        <v>17</v>
      </c>
      <c r="L267" s="72" t="s">
        <v>15</v>
      </c>
      <c r="M267" s="106"/>
    </row>
    <row r="268" spans="1:13" s="73" customFormat="1" ht="90">
      <c r="A268" s="63">
        <v>80</v>
      </c>
      <c r="B268" s="64" t="s">
        <v>493</v>
      </c>
      <c r="C268" s="65" t="s">
        <v>105</v>
      </c>
      <c r="D268" s="71" t="s">
        <v>260</v>
      </c>
      <c r="E268" s="67" t="s">
        <v>11</v>
      </c>
      <c r="F268" s="67">
        <v>1</v>
      </c>
      <c r="G268" s="74">
        <v>9562915</v>
      </c>
      <c r="H268" s="68">
        <f>F268*G268</f>
        <v>9562915</v>
      </c>
      <c r="I268" s="69">
        <f t="shared" si="50"/>
        <v>10710464.800000001</v>
      </c>
      <c r="J268" s="70" t="s">
        <v>144</v>
      </c>
      <c r="K268" s="71" t="s">
        <v>17</v>
      </c>
      <c r="L268" s="72" t="s">
        <v>15</v>
      </c>
    </row>
    <row r="269" spans="1:13" s="73" customFormat="1" ht="90">
      <c r="A269" s="63">
        <v>81</v>
      </c>
      <c r="B269" s="64" t="s">
        <v>494</v>
      </c>
      <c r="C269" s="65" t="s">
        <v>105</v>
      </c>
      <c r="D269" s="71" t="s">
        <v>260</v>
      </c>
      <c r="E269" s="67" t="s">
        <v>11</v>
      </c>
      <c r="F269" s="67">
        <v>1</v>
      </c>
      <c r="G269" s="74">
        <v>668517</v>
      </c>
      <c r="H269" s="68">
        <f>F269*G269</f>
        <v>668517</v>
      </c>
      <c r="I269" s="69">
        <f t="shared" ref="I269:I272" si="51">H269*1.12</f>
        <v>748739.04</v>
      </c>
      <c r="J269" s="70" t="s">
        <v>144</v>
      </c>
      <c r="K269" s="77" t="s">
        <v>72</v>
      </c>
      <c r="L269" s="72" t="s">
        <v>15</v>
      </c>
      <c r="M269" s="106"/>
    </row>
    <row r="270" spans="1:13" s="73" customFormat="1" ht="90">
      <c r="A270" s="63">
        <v>82</v>
      </c>
      <c r="B270" s="64" t="s">
        <v>495</v>
      </c>
      <c r="C270" s="65" t="s">
        <v>105</v>
      </c>
      <c r="D270" s="71" t="s">
        <v>260</v>
      </c>
      <c r="E270" s="67" t="s">
        <v>11</v>
      </c>
      <c r="F270" s="67">
        <v>1</v>
      </c>
      <c r="G270" s="74">
        <v>1083931</v>
      </c>
      <c r="H270" s="68">
        <f>F270*G270</f>
        <v>1083931</v>
      </c>
      <c r="I270" s="69">
        <f t="shared" si="51"/>
        <v>1214002.7200000002</v>
      </c>
      <c r="J270" s="70" t="s">
        <v>144</v>
      </c>
      <c r="K270" s="77" t="s">
        <v>72</v>
      </c>
      <c r="L270" s="72" t="s">
        <v>15</v>
      </c>
    </row>
    <row r="271" spans="1:13" ht="75">
      <c r="A271" s="26">
        <v>83</v>
      </c>
      <c r="B271" s="6" t="s">
        <v>502</v>
      </c>
      <c r="C271" s="43" t="s">
        <v>105</v>
      </c>
      <c r="D271" s="88" t="s">
        <v>294</v>
      </c>
      <c r="E271" s="44" t="s">
        <v>11</v>
      </c>
      <c r="F271" s="44">
        <v>1</v>
      </c>
      <c r="G271" s="55">
        <v>598214.29</v>
      </c>
      <c r="H271" s="55">
        <v>598214.29</v>
      </c>
      <c r="I271" s="62">
        <f t="shared" si="51"/>
        <v>670000.00480000011</v>
      </c>
      <c r="J271" s="7" t="s">
        <v>144</v>
      </c>
      <c r="K271" s="10" t="s">
        <v>17</v>
      </c>
      <c r="L271" s="17" t="s">
        <v>15</v>
      </c>
    </row>
    <row r="272" spans="1:13" ht="90">
      <c r="A272" s="26">
        <v>84</v>
      </c>
      <c r="B272" s="6" t="s">
        <v>503</v>
      </c>
      <c r="C272" s="43" t="s">
        <v>105</v>
      </c>
      <c r="D272" s="88" t="s">
        <v>443</v>
      </c>
      <c r="E272" s="44" t="s">
        <v>11</v>
      </c>
      <c r="F272" s="44">
        <v>1</v>
      </c>
      <c r="G272" s="55">
        <v>849920</v>
      </c>
      <c r="H272" s="55">
        <v>849920</v>
      </c>
      <c r="I272" s="62">
        <f t="shared" si="51"/>
        <v>951910.40000000014</v>
      </c>
      <c r="J272" s="7" t="s">
        <v>504</v>
      </c>
      <c r="K272" s="10" t="s">
        <v>17</v>
      </c>
      <c r="L272" s="17" t="s">
        <v>15</v>
      </c>
      <c r="M272" s="73"/>
    </row>
    <row r="273" spans="1:13" ht="90">
      <c r="A273" s="26">
        <v>85</v>
      </c>
      <c r="B273" s="6" t="s">
        <v>505</v>
      </c>
      <c r="C273" s="43" t="s">
        <v>105</v>
      </c>
      <c r="D273" s="88" t="s">
        <v>443</v>
      </c>
      <c r="E273" s="44" t="s">
        <v>11</v>
      </c>
      <c r="F273" s="44">
        <v>1</v>
      </c>
      <c r="G273" s="55">
        <v>2849755</v>
      </c>
      <c r="H273" s="55">
        <v>2849755</v>
      </c>
      <c r="I273" s="62">
        <f t="shared" ref="I273:I276" si="52">H273*1.12</f>
        <v>3191725.6</v>
      </c>
      <c r="J273" s="7" t="s">
        <v>506</v>
      </c>
      <c r="K273" s="10" t="s">
        <v>17</v>
      </c>
      <c r="L273" s="17" t="s">
        <v>15</v>
      </c>
    </row>
    <row r="274" spans="1:13" ht="90">
      <c r="A274" s="26">
        <v>86</v>
      </c>
      <c r="B274" s="6" t="s">
        <v>508</v>
      </c>
      <c r="C274" s="43" t="s">
        <v>105</v>
      </c>
      <c r="D274" s="10" t="s">
        <v>509</v>
      </c>
      <c r="E274" s="44" t="s">
        <v>11</v>
      </c>
      <c r="F274" s="44">
        <v>1</v>
      </c>
      <c r="G274" s="55">
        <v>232572</v>
      </c>
      <c r="H274" s="55">
        <v>232572</v>
      </c>
      <c r="I274" s="62">
        <f t="shared" si="52"/>
        <v>260480.64000000001</v>
      </c>
      <c r="J274" s="7" t="s">
        <v>507</v>
      </c>
      <c r="K274" s="10" t="s">
        <v>17</v>
      </c>
      <c r="L274" s="17" t="s">
        <v>15</v>
      </c>
      <c r="M274" s="73"/>
    </row>
    <row r="275" spans="1:13" ht="90">
      <c r="A275" s="26">
        <v>87</v>
      </c>
      <c r="B275" s="6" t="s">
        <v>518</v>
      </c>
      <c r="C275" s="43" t="s">
        <v>105</v>
      </c>
      <c r="D275" s="88" t="s">
        <v>446</v>
      </c>
      <c r="E275" s="44" t="s">
        <v>11</v>
      </c>
      <c r="F275" s="44">
        <v>1</v>
      </c>
      <c r="G275" s="55">
        <v>2984037</v>
      </c>
      <c r="H275" s="55">
        <v>2984037</v>
      </c>
      <c r="I275" s="62">
        <f t="shared" si="52"/>
        <v>3342121.4400000004</v>
      </c>
      <c r="J275" s="7" t="s">
        <v>506</v>
      </c>
      <c r="K275" s="10" t="s">
        <v>17</v>
      </c>
      <c r="L275" s="17" t="s">
        <v>15</v>
      </c>
    </row>
    <row r="276" spans="1:13" ht="90">
      <c r="A276" s="26">
        <v>88</v>
      </c>
      <c r="B276" s="6" t="s">
        <v>519</v>
      </c>
      <c r="C276" s="43" t="s">
        <v>105</v>
      </c>
      <c r="D276" s="88" t="s">
        <v>525</v>
      </c>
      <c r="E276" s="44" t="s">
        <v>11</v>
      </c>
      <c r="F276" s="44">
        <v>1</v>
      </c>
      <c r="G276" s="55">
        <v>5308078</v>
      </c>
      <c r="H276" s="59">
        <f t="shared" ref="H276" si="53">F276*G276</f>
        <v>5308078</v>
      </c>
      <c r="I276" s="62">
        <f t="shared" si="52"/>
        <v>5945047.3600000003</v>
      </c>
      <c r="J276" s="7" t="s">
        <v>506</v>
      </c>
      <c r="K276" s="10" t="s">
        <v>17</v>
      </c>
      <c r="L276" s="17" t="s">
        <v>15</v>
      </c>
      <c r="M276" s="73"/>
    </row>
    <row r="277" spans="1:13" ht="90">
      <c r="A277" s="26">
        <v>89</v>
      </c>
      <c r="B277" s="6" t="s">
        <v>520</v>
      </c>
      <c r="C277" s="43" t="s">
        <v>105</v>
      </c>
      <c r="D277" s="88" t="s">
        <v>526</v>
      </c>
      <c r="E277" s="44" t="s">
        <v>11</v>
      </c>
      <c r="F277" s="44">
        <v>1</v>
      </c>
      <c r="G277" s="55">
        <v>436713</v>
      </c>
      <c r="H277" s="59">
        <f t="shared" ref="H277" si="54">F277*G277</f>
        <v>436713</v>
      </c>
      <c r="I277" s="62">
        <f t="shared" ref="I277" si="55">H277*1.12</f>
        <v>489118.56000000006</v>
      </c>
      <c r="J277" s="7" t="s">
        <v>506</v>
      </c>
      <c r="K277" s="10" t="s">
        <v>17</v>
      </c>
      <c r="L277" s="17" t="s">
        <v>15</v>
      </c>
    </row>
    <row r="278" spans="1:13" ht="90">
      <c r="A278" s="26">
        <v>90</v>
      </c>
      <c r="B278" s="6" t="s">
        <v>521</v>
      </c>
      <c r="C278" s="43" t="s">
        <v>105</v>
      </c>
      <c r="D278" s="88" t="s">
        <v>527</v>
      </c>
      <c r="E278" s="44" t="s">
        <v>11</v>
      </c>
      <c r="F278" s="44">
        <v>1</v>
      </c>
      <c r="G278" s="55">
        <v>13837577</v>
      </c>
      <c r="H278" s="59">
        <f t="shared" ref="H278" si="56">F278*G278</f>
        <v>13837577</v>
      </c>
      <c r="I278" s="62">
        <f t="shared" ref="I278:I283" si="57">H278*1.12</f>
        <v>15498086.240000002</v>
      </c>
      <c r="J278" s="7" t="s">
        <v>506</v>
      </c>
      <c r="K278" s="10" t="s">
        <v>17</v>
      </c>
      <c r="L278" s="17" t="s">
        <v>15</v>
      </c>
      <c r="M278" s="73"/>
    </row>
    <row r="279" spans="1:13" ht="75">
      <c r="A279" s="26">
        <v>91</v>
      </c>
      <c r="B279" s="6" t="s">
        <v>561</v>
      </c>
      <c r="C279" s="43" t="s">
        <v>105</v>
      </c>
      <c r="D279" s="88" t="s">
        <v>285</v>
      </c>
      <c r="E279" s="44" t="s">
        <v>11</v>
      </c>
      <c r="F279" s="44">
        <v>1</v>
      </c>
      <c r="G279" s="55">
        <v>4424594</v>
      </c>
      <c r="H279" s="55">
        <v>4424594</v>
      </c>
      <c r="I279" s="62">
        <f t="shared" si="57"/>
        <v>4955545.28</v>
      </c>
      <c r="J279" s="7" t="s">
        <v>288</v>
      </c>
      <c r="K279" s="10" t="s">
        <v>17</v>
      </c>
      <c r="L279" s="17" t="s">
        <v>15</v>
      </c>
    </row>
    <row r="280" spans="1:13" ht="75">
      <c r="A280" s="26">
        <v>92</v>
      </c>
      <c r="B280" s="6" t="s">
        <v>531</v>
      </c>
      <c r="C280" s="43" t="s">
        <v>105</v>
      </c>
      <c r="D280" s="88" t="s">
        <v>532</v>
      </c>
      <c r="E280" s="44" t="s">
        <v>11</v>
      </c>
      <c r="F280" s="44">
        <v>1</v>
      </c>
      <c r="G280" s="55">
        <v>2059280</v>
      </c>
      <c r="H280" s="55">
        <v>2059280</v>
      </c>
      <c r="I280" s="62">
        <f t="shared" si="57"/>
        <v>2306393.6</v>
      </c>
      <c r="J280" s="7" t="s">
        <v>144</v>
      </c>
      <c r="K280" s="10" t="s">
        <v>17</v>
      </c>
      <c r="L280" s="17" t="s">
        <v>15</v>
      </c>
      <c r="M280" s="73"/>
    </row>
    <row r="281" spans="1:13" ht="90">
      <c r="A281" s="26">
        <v>93</v>
      </c>
      <c r="B281" s="6" t="s">
        <v>533</v>
      </c>
      <c r="C281" s="43" t="s">
        <v>105</v>
      </c>
      <c r="D281" s="10" t="s">
        <v>314</v>
      </c>
      <c r="E281" s="44" t="s">
        <v>11</v>
      </c>
      <c r="F281" s="44">
        <v>1</v>
      </c>
      <c r="G281" s="55">
        <v>5267411</v>
      </c>
      <c r="H281" s="55">
        <v>5267411</v>
      </c>
      <c r="I281" s="62">
        <f t="shared" si="57"/>
        <v>5899500.3200000003</v>
      </c>
      <c r="J281" s="7" t="s">
        <v>534</v>
      </c>
      <c r="K281" s="10" t="s">
        <v>17</v>
      </c>
      <c r="L281" s="17" t="s">
        <v>15</v>
      </c>
    </row>
    <row r="282" spans="1:13" ht="90">
      <c r="A282" s="26">
        <v>94</v>
      </c>
      <c r="B282" s="6" t="s">
        <v>535</v>
      </c>
      <c r="C282" s="43" t="s">
        <v>105</v>
      </c>
      <c r="D282" s="10" t="s">
        <v>453</v>
      </c>
      <c r="E282" s="44" t="s">
        <v>11</v>
      </c>
      <c r="F282" s="44">
        <v>1</v>
      </c>
      <c r="G282" s="55">
        <v>924753</v>
      </c>
      <c r="H282" s="55">
        <v>924753</v>
      </c>
      <c r="I282" s="62">
        <f t="shared" si="57"/>
        <v>1035723.3600000001</v>
      </c>
      <c r="J282" s="7" t="s">
        <v>136</v>
      </c>
      <c r="K282" s="10" t="s">
        <v>17</v>
      </c>
      <c r="L282" s="17" t="s">
        <v>15</v>
      </c>
      <c r="M282" s="73"/>
    </row>
    <row r="283" spans="1:13" ht="90">
      <c r="A283" s="26">
        <v>95</v>
      </c>
      <c r="B283" s="6" t="s">
        <v>536</v>
      </c>
      <c r="C283" s="43" t="s">
        <v>105</v>
      </c>
      <c r="D283" s="10" t="s">
        <v>260</v>
      </c>
      <c r="E283" s="44" t="s">
        <v>11</v>
      </c>
      <c r="F283" s="44">
        <v>1</v>
      </c>
      <c r="G283" s="99">
        <v>5566612</v>
      </c>
      <c r="H283" s="55">
        <f>F283*G283</f>
        <v>5566612</v>
      </c>
      <c r="I283" s="62">
        <f t="shared" si="57"/>
        <v>6234605.4400000004</v>
      </c>
      <c r="J283" s="7" t="s">
        <v>144</v>
      </c>
      <c r="K283" s="10" t="s">
        <v>17</v>
      </c>
      <c r="L283" s="17" t="s">
        <v>15</v>
      </c>
    </row>
    <row r="284" spans="1:13" ht="90">
      <c r="A284" s="26">
        <v>96</v>
      </c>
      <c r="B284" s="6" t="s">
        <v>559</v>
      </c>
      <c r="C284" s="43" t="s">
        <v>105</v>
      </c>
      <c r="D284" s="10" t="s">
        <v>509</v>
      </c>
      <c r="E284" s="44" t="s">
        <v>11</v>
      </c>
      <c r="F284" s="44">
        <v>1</v>
      </c>
      <c r="G284" s="55">
        <v>643500</v>
      </c>
      <c r="H284" s="55">
        <v>643500</v>
      </c>
      <c r="I284" s="62">
        <f t="shared" ref="I284:I286" si="58">H284*1.12</f>
        <v>720720.00000000012</v>
      </c>
      <c r="J284" s="7" t="s">
        <v>560</v>
      </c>
      <c r="K284" s="10" t="s">
        <v>17</v>
      </c>
      <c r="L284" s="17" t="s">
        <v>15</v>
      </c>
      <c r="M284" s="73"/>
    </row>
    <row r="285" spans="1:13" ht="90">
      <c r="A285" s="26">
        <v>97</v>
      </c>
      <c r="B285" s="6" t="s">
        <v>562</v>
      </c>
      <c r="C285" s="43" t="s">
        <v>105</v>
      </c>
      <c r="D285" s="88" t="s">
        <v>255</v>
      </c>
      <c r="E285" s="44" t="s">
        <v>11</v>
      </c>
      <c r="F285" s="44">
        <v>1</v>
      </c>
      <c r="G285" s="62">
        <v>196000</v>
      </c>
      <c r="H285" s="59">
        <v>196000</v>
      </c>
      <c r="I285" s="59">
        <f t="shared" si="58"/>
        <v>219520.00000000003</v>
      </c>
      <c r="J285" s="7" t="s">
        <v>195</v>
      </c>
      <c r="K285" s="10" t="s">
        <v>17</v>
      </c>
      <c r="L285" s="17" t="s">
        <v>15</v>
      </c>
    </row>
    <row r="286" spans="1:13" ht="130.5" customHeight="1">
      <c r="A286" s="26">
        <v>98</v>
      </c>
      <c r="B286" s="6" t="s">
        <v>563</v>
      </c>
      <c r="C286" s="43" t="s">
        <v>105</v>
      </c>
      <c r="D286" s="88" t="s">
        <v>564</v>
      </c>
      <c r="E286" s="44" t="s">
        <v>11</v>
      </c>
      <c r="F286" s="44">
        <v>1</v>
      </c>
      <c r="G286" s="99">
        <v>60340</v>
      </c>
      <c r="H286" s="55">
        <v>60340</v>
      </c>
      <c r="I286" s="62">
        <f t="shared" si="58"/>
        <v>67580.800000000003</v>
      </c>
      <c r="J286" s="7" t="s">
        <v>565</v>
      </c>
      <c r="K286" s="10" t="s">
        <v>17</v>
      </c>
      <c r="L286" s="17" t="s">
        <v>15</v>
      </c>
      <c r="M286" s="73"/>
    </row>
    <row r="287" spans="1:13" ht="105">
      <c r="A287" s="26">
        <v>99</v>
      </c>
      <c r="B287" s="112" t="s">
        <v>575</v>
      </c>
      <c r="C287" s="43" t="s">
        <v>105</v>
      </c>
      <c r="D287" s="10" t="s">
        <v>576</v>
      </c>
      <c r="E287" s="44" t="s">
        <v>11</v>
      </c>
      <c r="F287" s="44">
        <v>1</v>
      </c>
      <c r="G287" s="99">
        <v>4659975</v>
      </c>
      <c r="H287" s="55">
        <f>F287*G287</f>
        <v>4659975</v>
      </c>
      <c r="I287" s="62">
        <f t="shared" ref="I287:I288" si="59">H287*1.12</f>
        <v>5219172.0000000009</v>
      </c>
      <c r="J287" s="7" t="s">
        <v>504</v>
      </c>
      <c r="K287" s="10" t="s">
        <v>17</v>
      </c>
      <c r="L287" s="17" t="s">
        <v>15</v>
      </c>
    </row>
    <row r="288" spans="1:13" ht="84" customHeight="1">
      <c r="A288" s="26">
        <v>100</v>
      </c>
      <c r="B288" s="6" t="s">
        <v>593</v>
      </c>
      <c r="C288" s="43" t="s">
        <v>588</v>
      </c>
      <c r="D288" s="88" t="s">
        <v>651</v>
      </c>
      <c r="E288" s="44" t="s">
        <v>11</v>
      </c>
      <c r="F288" s="44">
        <v>1</v>
      </c>
      <c r="G288" s="55">
        <v>528572</v>
      </c>
      <c r="H288" s="55">
        <f>F288*G288</f>
        <v>528572</v>
      </c>
      <c r="I288" s="62">
        <f t="shared" si="59"/>
        <v>592000.64</v>
      </c>
      <c r="J288" s="7" t="s">
        <v>592</v>
      </c>
      <c r="K288" s="10" t="s">
        <v>17</v>
      </c>
      <c r="L288" s="17" t="s">
        <v>15</v>
      </c>
      <c r="M288" s="73"/>
    </row>
    <row r="289" spans="1:13" ht="82.5" customHeight="1">
      <c r="A289" s="26">
        <v>101</v>
      </c>
      <c r="B289" s="6" t="s">
        <v>594</v>
      </c>
      <c r="C289" s="43" t="s">
        <v>588</v>
      </c>
      <c r="D289" s="88" t="s">
        <v>651</v>
      </c>
      <c r="E289" s="44" t="s">
        <v>11</v>
      </c>
      <c r="F289" s="44">
        <v>1</v>
      </c>
      <c r="G289" s="55">
        <v>360000</v>
      </c>
      <c r="H289" s="55">
        <f>F289*G289</f>
        <v>360000</v>
      </c>
      <c r="I289" s="62">
        <f t="shared" ref="I289" si="60">H289*1.12</f>
        <v>403200.00000000006</v>
      </c>
      <c r="J289" s="7" t="s">
        <v>592</v>
      </c>
      <c r="K289" s="10" t="s">
        <v>17</v>
      </c>
      <c r="L289" s="17" t="s">
        <v>15</v>
      </c>
    </row>
    <row r="290" spans="1:13" ht="45">
      <c r="A290" s="26">
        <v>102</v>
      </c>
      <c r="B290" s="112" t="s">
        <v>589</v>
      </c>
      <c r="C290" s="43" t="s">
        <v>590</v>
      </c>
      <c r="D290" s="88" t="s">
        <v>591</v>
      </c>
      <c r="E290" s="44" t="s">
        <v>75</v>
      </c>
      <c r="F290" s="44">
        <v>1</v>
      </c>
      <c r="G290" s="55">
        <v>35796</v>
      </c>
      <c r="H290" s="55">
        <v>35796</v>
      </c>
      <c r="I290" s="62">
        <f t="shared" ref="I290" si="61">H290*1.12</f>
        <v>40091.520000000004</v>
      </c>
      <c r="J290" s="7" t="s">
        <v>300</v>
      </c>
      <c r="K290" s="10" t="s">
        <v>72</v>
      </c>
      <c r="L290" s="17" t="s">
        <v>15</v>
      </c>
      <c r="M290" s="73"/>
    </row>
    <row r="291" spans="1:13" s="73" customFormat="1" ht="105" customHeight="1">
      <c r="A291" s="63">
        <v>103</v>
      </c>
      <c r="B291" s="64" t="s">
        <v>599</v>
      </c>
      <c r="C291" s="65" t="s">
        <v>588</v>
      </c>
      <c r="D291" s="64" t="s">
        <v>602</v>
      </c>
      <c r="E291" s="67" t="s">
        <v>11</v>
      </c>
      <c r="F291" s="67">
        <v>1</v>
      </c>
      <c r="G291" s="68">
        <v>280868</v>
      </c>
      <c r="H291" s="68">
        <f t="shared" ref="H291:H301" si="62">F291*G291</f>
        <v>280868</v>
      </c>
      <c r="I291" s="69">
        <f t="shared" ref="I291:I301" si="63">H291*1.12</f>
        <v>314572.16000000003</v>
      </c>
      <c r="J291" s="70" t="s">
        <v>600</v>
      </c>
      <c r="K291" s="71" t="s">
        <v>17</v>
      </c>
      <c r="L291" s="72" t="s">
        <v>15</v>
      </c>
      <c r="M291" s="106"/>
    </row>
    <row r="292" spans="1:13" s="73" customFormat="1" ht="90">
      <c r="A292" s="63">
        <v>104</v>
      </c>
      <c r="B292" s="64" t="s">
        <v>609</v>
      </c>
      <c r="C292" s="65" t="s">
        <v>588</v>
      </c>
      <c r="D292" s="64" t="s">
        <v>619</v>
      </c>
      <c r="E292" s="85" t="s">
        <v>11</v>
      </c>
      <c r="F292" s="85">
        <v>1</v>
      </c>
      <c r="G292" s="155">
        <v>196429</v>
      </c>
      <c r="H292" s="68">
        <f t="shared" si="62"/>
        <v>196429</v>
      </c>
      <c r="I292" s="69">
        <f t="shared" si="63"/>
        <v>220000.48</v>
      </c>
      <c r="J292" s="70" t="s">
        <v>618</v>
      </c>
      <c r="K292" s="71" t="s">
        <v>17</v>
      </c>
      <c r="L292" s="72" t="s">
        <v>15</v>
      </c>
    </row>
    <row r="293" spans="1:13" s="73" customFormat="1" ht="75">
      <c r="A293" s="63">
        <v>105</v>
      </c>
      <c r="B293" s="64" t="s">
        <v>601</v>
      </c>
      <c r="C293" s="65" t="s">
        <v>588</v>
      </c>
      <c r="D293" s="71" t="s">
        <v>603</v>
      </c>
      <c r="E293" s="67" t="s">
        <v>11</v>
      </c>
      <c r="F293" s="67">
        <v>1</v>
      </c>
      <c r="G293" s="68">
        <v>4285204</v>
      </c>
      <c r="H293" s="68">
        <f t="shared" si="62"/>
        <v>4285204</v>
      </c>
      <c r="I293" s="69">
        <f t="shared" si="63"/>
        <v>4799428.4800000004</v>
      </c>
      <c r="J293" s="70" t="s">
        <v>158</v>
      </c>
      <c r="K293" s="71" t="s">
        <v>17</v>
      </c>
      <c r="L293" s="72" t="s">
        <v>15</v>
      </c>
      <c r="M293" s="106"/>
    </row>
    <row r="294" spans="1:13" s="73" customFormat="1" ht="60">
      <c r="A294" s="63">
        <v>106</v>
      </c>
      <c r="B294" s="64" t="s">
        <v>625</v>
      </c>
      <c r="C294" s="65" t="s">
        <v>626</v>
      </c>
      <c r="D294" s="143" t="s">
        <v>630</v>
      </c>
      <c r="E294" s="67" t="s">
        <v>11</v>
      </c>
      <c r="F294" s="67">
        <v>1</v>
      </c>
      <c r="G294" s="68">
        <v>1568175</v>
      </c>
      <c r="H294" s="68">
        <f t="shared" si="62"/>
        <v>1568175</v>
      </c>
      <c r="I294" s="69">
        <f t="shared" si="63"/>
        <v>1756356.0000000002</v>
      </c>
      <c r="J294" s="70" t="s">
        <v>693</v>
      </c>
      <c r="K294" s="71" t="s">
        <v>17</v>
      </c>
      <c r="L294" s="72" t="s">
        <v>15</v>
      </c>
    </row>
    <row r="295" spans="1:13" s="73" customFormat="1" ht="105" customHeight="1">
      <c r="A295" s="63">
        <v>107</v>
      </c>
      <c r="B295" s="64" t="s">
        <v>627</v>
      </c>
      <c r="C295" s="65" t="s">
        <v>590</v>
      </c>
      <c r="D295" s="64" t="s">
        <v>629</v>
      </c>
      <c r="E295" s="67" t="s">
        <v>11</v>
      </c>
      <c r="F295" s="67">
        <v>1</v>
      </c>
      <c r="G295" s="68">
        <v>166842</v>
      </c>
      <c r="H295" s="68">
        <f t="shared" si="62"/>
        <v>166842</v>
      </c>
      <c r="I295" s="69">
        <f t="shared" si="63"/>
        <v>186863.04</v>
      </c>
      <c r="J295" s="70" t="s">
        <v>628</v>
      </c>
      <c r="K295" s="71" t="s">
        <v>72</v>
      </c>
      <c r="L295" s="72" t="s">
        <v>15</v>
      </c>
      <c r="M295" s="106"/>
    </row>
    <row r="296" spans="1:13" s="73" customFormat="1" ht="92.25" customHeight="1">
      <c r="A296" s="63">
        <v>108</v>
      </c>
      <c r="B296" s="64" t="s">
        <v>631</v>
      </c>
      <c r="C296" s="65" t="s">
        <v>588</v>
      </c>
      <c r="D296" s="71" t="s">
        <v>603</v>
      </c>
      <c r="E296" s="67" t="s">
        <v>11</v>
      </c>
      <c r="F296" s="67">
        <v>1</v>
      </c>
      <c r="G296" s="74">
        <v>12822816</v>
      </c>
      <c r="H296" s="68">
        <f t="shared" si="62"/>
        <v>12822816</v>
      </c>
      <c r="I296" s="69">
        <f t="shared" si="63"/>
        <v>14361553.920000002</v>
      </c>
      <c r="J296" s="70" t="s">
        <v>144</v>
      </c>
      <c r="K296" s="71" t="s">
        <v>17</v>
      </c>
      <c r="L296" s="72" t="s">
        <v>15</v>
      </c>
    </row>
    <row r="297" spans="1:13" s="73" customFormat="1" ht="30">
      <c r="A297" s="63">
        <v>109</v>
      </c>
      <c r="B297" s="64" t="s">
        <v>636</v>
      </c>
      <c r="C297" s="65" t="s">
        <v>590</v>
      </c>
      <c r="D297" s="71" t="s">
        <v>632</v>
      </c>
      <c r="E297" s="67" t="s">
        <v>75</v>
      </c>
      <c r="F297" s="67">
        <v>2</v>
      </c>
      <c r="G297" s="68">
        <v>68920</v>
      </c>
      <c r="H297" s="68">
        <f t="shared" si="62"/>
        <v>137840</v>
      </c>
      <c r="I297" s="69">
        <f t="shared" si="63"/>
        <v>154380.80000000002</v>
      </c>
      <c r="J297" s="70" t="s">
        <v>633</v>
      </c>
      <c r="K297" s="71" t="s">
        <v>649</v>
      </c>
      <c r="L297" s="72" t="s">
        <v>15</v>
      </c>
      <c r="M297" s="106"/>
    </row>
    <row r="298" spans="1:13" s="73" customFormat="1" ht="75">
      <c r="A298" s="63">
        <v>110</v>
      </c>
      <c r="B298" s="64" t="s">
        <v>634</v>
      </c>
      <c r="C298" s="65" t="s">
        <v>635</v>
      </c>
      <c r="D298" s="145" t="s">
        <v>645</v>
      </c>
      <c r="E298" s="67" t="s">
        <v>75</v>
      </c>
      <c r="F298" s="67">
        <v>1</v>
      </c>
      <c r="G298" s="68">
        <v>366493</v>
      </c>
      <c r="H298" s="68">
        <f t="shared" si="62"/>
        <v>366493</v>
      </c>
      <c r="I298" s="69">
        <f t="shared" si="63"/>
        <v>410472.16000000003</v>
      </c>
      <c r="J298" s="70" t="s">
        <v>300</v>
      </c>
      <c r="K298" s="71" t="s">
        <v>17</v>
      </c>
      <c r="L298" s="72" t="s">
        <v>15</v>
      </c>
    </row>
    <row r="299" spans="1:13" s="73" customFormat="1" ht="120">
      <c r="A299" s="63">
        <v>111</v>
      </c>
      <c r="B299" s="144" t="s">
        <v>646</v>
      </c>
      <c r="C299" s="76" t="s">
        <v>588</v>
      </c>
      <c r="D299" s="144" t="s">
        <v>212</v>
      </c>
      <c r="E299" s="85" t="s">
        <v>11</v>
      </c>
      <c r="F299" s="85">
        <v>1</v>
      </c>
      <c r="G299" s="74">
        <v>2321969</v>
      </c>
      <c r="H299" s="68">
        <f t="shared" si="62"/>
        <v>2321969</v>
      </c>
      <c r="I299" s="69">
        <f t="shared" si="63"/>
        <v>2600605.2800000003</v>
      </c>
      <c r="J299" s="70" t="s">
        <v>504</v>
      </c>
      <c r="K299" s="71" t="s">
        <v>17</v>
      </c>
      <c r="L299" s="72" t="s">
        <v>15</v>
      </c>
      <c r="M299" s="106"/>
    </row>
    <row r="300" spans="1:13" s="73" customFormat="1" ht="105">
      <c r="A300" s="63">
        <v>112</v>
      </c>
      <c r="B300" s="64" t="s">
        <v>647</v>
      </c>
      <c r="C300" s="76" t="s">
        <v>588</v>
      </c>
      <c r="D300" s="66" t="s">
        <v>648</v>
      </c>
      <c r="E300" s="67" t="s">
        <v>11</v>
      </c>
      <c r="F300" s="67">
        <v>1</v>
      </c>
      <c r="G300" s="74">
        <v>2389011</v>
      </c>
      <c r="H300" s="68">
        <f t="shared" si="62"/>
        <v>2389011</v>
      </c>
      <c r="I300" s="69">
        <f t="shared" si="63"/>
        <v>2675692.3200000003</v>
      </c>
      <c r="J300" s="70" t="s">
        <v>650</v>
      </c>
      <c r="K300" s="71" t="s">
        <v>17</v>
      </c>
      <c r="L300" s="72" t="s">
        <v>15</v>
      </c>
    </row>
    <row r="301" spans="1:13" s="73" customFormat="1" ht="120">
      <c r="A301" s="63">
        <v>113</v>
      </c>
      <c r="B301" s="75" t="s">
        <v>658</v>
      </c>
      <c r="C301" s="76" t="s">
        <v>588</v>
      </c>
      <c r="D301" s="75" t="s">
        <v>654</v>
      </c>
      <c r="E301" s="67" t="s">
        <v>11</v>
      </c>
      <c r="F301" s="67">
        <v>1</v>
      </c>
      <c r="G301" s="74">
        <v>1570580</v>
      </c>
      <c r="H301" s="68">
        <f t="shared" si="62"/>
        <v>1570580</v>
      </c>
      <c r="I301" s="69">
        <f t="shared" si="63"/>
        <v>1759049.6</v>
      </c>
      <c r="J301" s="70" t="s">
        <v>655</v>
      </c>
      <c r="K301" s="71" t="s">
        <v>17</v>
      </c>
      <c r="L301" s="72" t="s">
        <v>15</v>
      </c>
      <c r="M301" s="106"/>
    </row>
    <row r="302" spans="1:13" s="73" customFormat="1" ht="180">
      <c r="A302" s="63">
        <v>114</v>
      </c>
      <c r="B302" s="75" t="s">
        <v>660</v>
      </c>
      <c r="C302" s="76" t="s">
        <v>588</v>
      </c>
      <c r="D302" s="75" t="s">
        <v>659</v>
      </c>
      <c r="E302" s="67" t="s">
        <v>11</v>
      </c>
      <c r="F302" s="67">
        <v>1</v>
      </c>
      <c r="G302" s="74">
        <v>2278884</v>
      </c>
      <c r="H302" s="68">
        <f t="shared" ref="H302:H308" si="64">F302*G302</f>
        <v>2278884</v>
      </c>
      <c r="I302" s="69">
        <f t="shared" ref="I302:I310" si="65">H302*1.12</f>
        <v>2552350.08</v>
      </c>
      <c r="J302" s="70" t="s">
        <v>655</v>
      </c>
      <c r="K302" s="71" t="s">
        <v>17</v>
      </c>
      <c r="L302" s="72" t="s">
        <v>15</v>
      </c>
    </row>
    <row r="303" spans="1:13" s="73" customFormat="1" ht="45">
      <c r="A303" s="63">
        <v>115</v>
      </c>
      <c r="B303" s="81" t="s">
        <v>662</v>
      </c>
      <c r="C303" s="71" t="s">
        <v>588</v>
      </c>
      <c r="D303" s="81" t="s">
        <v>667</v>
      </c>
      <c r="E303" s="71" t="s">
        <v>661</v>
      </c>
      <c r="F303" s="71">
        <v>43</v>
      </c>
      <c r="G303" s="87">
        <v>10714.29</v>
      </c>
      <c r="H303" s="68">
        <f t="shared" si="64"/>
        <v>460714.47000000003</v>
      </c>
      <c r="I303" s="69">
        <f t="shared" si="65"/>
        <v>516000.20640000008</v>
      </c>
      <c r="J303" s="77" t="s">
        <v>195</v>
      </c>
      <c r="K303" s="150" t="s">
        <v>663</v>
      </c>
      <c r="L303" s="76" t="s">
        <v>664</v>
      </c>
      <c r="M303" s="106"/>
    </row>
    <row r="304" spans="1:13" s="73" customFormat="1" ht="75">
      <c r="A304" s="63">
        <v>116</v>
      </c>
      <c r="B304" s="64" t="s">
        <v>668</v>
      </c>
      <c r="C304" s="65" t="s">
        <v>588</v>
      </c>
      <c r="D304" s="71" t="s">
        <v>603</v>
      </c>
      <c r="E304" s="67" t="s">
        <v>11</v>
      </c>
      <c r="F304" s="67">
        <v>1</v>
      </c>
      <c r="G304" s="156">
        <v>5772326</v>
      </c>
      <c r="H304" s="68">
        <f t="shared" si="64"/>
        <v>5772326</v>
      </c>
      <c r="I304" s="69">
        <f t="shared" si="65"/>
        <v>6465005.120000001</v>
      </c>
      <c r="J304" s="70" t="s">
        <v>136</v>
      </c>
      <c r="K304" s="71" t="s">
        <v>17</v>
      </c>
      <c r="L304" s="72" t="s">
        <v>15</v>
      </c>
    </row>
    <row r="305" spans="1:13" s="73" customFormat="1" ht="30">
      <c r="A305" s="63">
        <v>117</v>
      </c>
      <c r="B305" s="64" t="s">
        <v>669</v>
      </c>
      <c r="C305" s="65" t="s">
        <v>590</v>
      </c>
      <c r="D305" s="64" t="s">
        <v>672</v>
      </c>
      <c r="E305" s="67" t="s">
        <v>11</v>
      </c>
      <c r="F305" s="67">
        <v>1</v>
      </c>
      <c r="G305" s="87">
        <v>225246</v>
      </c>
      <c r="H305" s="68">
        <f t="shared" si="64"/>
        <v>225246</v>
      </c>
      <c r="I305" s="69">
        <f t="shared" si="65"/>
        <v>252275.52000000002</v>
      </c>
      <c r="J305" s="70" t="s">
        <v>670</v>
      </c>
      <c r="K305" s="71" t="s">
        <v>17</v>
      </c>
      <c r="L305" s="72" t="s">
        <v>15</v>
      </c>
      <c r="M305" s="106"/>
    </row>
    <row r="306" spans="1:13" s="73" customFormat="1" ht="165" customHeight="1">
      <c r="A306" s="63">
        <v>118</v>
      </c>
      <c r="B306" s="71" t="s">
        <v>676</v>
      </c>
      <c r="C306" s="76" t="s">
        <v>588</v>
      </c>
      <c r="D306" s="71" t="s">
        <v>675</v>
      </c>
      <c r="E306" s="85" t="s">
        <v>11</v>
      </c>
      <c r="F306" s="85">
        <v>1</v>
      </c>
      <c r="G306" s="154">
        <v>261608</v>
      </c>
      <c r="H306" s="68">
        <f t="shared" si="64"/>
        <v>261608</v>
      </c>
      <c r="I306" s="69">
        <f t="shared" si="65"/>
        <v>293000.96000000002</v>
      </c>
      <c r="J306" s="70" t="s">
        <v>673</v>
      </c>
      <c r="K306" s="71" t="s">
        <v>17</v>
      </c>
      <c r="L306" s="72" t="s">
        <v>15</v>
      </c>
    </row>
    <row r="307" spans="1:13" s="73" customFormat="1" ht="167.25" customHeight="1">
      <c r="A307" s="63">
        <v>119</v>
      </c>
      <c r="B307" s="71" t="s">
        <v>677</v>
      </c>
      <c r="C307" s="76" t="s">
        <v>588</v>
      </c>
      <c r="D307" s="71" t="s">
        <v>675</v>
      </c>
      <c r="E307" s="85" t="s">
        <v>11</v>
      </c>
      <c r="F307" s="85">
        <v>1</v>
      </c>
      <c r="G307" s="154">
        <v>810000</v>
      </c>
      <c r="H307" s="68">
        <f t="shared" si="64"/>
        <v>810000</v>
      </c>
      <c r="I307" s="69">
        <f t="shared" si="65"/>
        <v>907200.00000000012</v>
      </c>
      <c r="J307" s="70" t="s">
        <v>674</v>
      </c>
      <c r="K307" s="71" t="s">
        <v>17</v>
      </c>
      <c r="L307" s="72" t="s">
        <v>15</v>
      </c>
      <c r="M307" s="106"/>
    </row>
    <row r="308" spans="1:13" s="73" customFormat="1" ht="90">
      <c r="A308" s="63">
        <v>120</v>
      </c>
      <c r="B308" s="64" t="s">
        <v>687</v>
      </c>
      <c r="C308" s="65" t="s">
        <v>590</v>
      </c>
      <c r="D308" s="71" t="s">
        <v>352</v>
      </c>
      <c r="E308" s="67" t="s">
        <v>11</v>
      </c>
      <c r="F308" s="67">
        <v>1</v>
      </c>
      <c r="G308" s="68">
        <v>107880</v>
      </c>
      <c r="H308" s="68">
        <f t="shared" si="64"/>
        <v>107880</v>
      </c>
      <c r="I308" s="69">
        <f t="shared" si="65"/>
        <v>120825.60000000001</v>
      </c>
      <c r="J308" s="70" t="s">
        <v>688</v>
      </c>
      <c r="K308" s="71" t="s">
        <v>649</v>
      </c>
      <c r="L308" s="72" t="s">
        <v>15</v>
      </c>
    </row>
    <row r="309" spans="1:13" s="73" customFormat="1" ht="75">
      <c r="A309" s="63">
        <v>121</v>
      </c>
      <c r="B309" s="64" t="s">
        <v>718</v>
      </c>
      <c r="C309" s="65" t="s">
        <v>588</v>
      </c>
      <c r="D309" s="71" t="s">
        <v>603</v>
      </c>
      <c r="E309" s="67" t="s">
        <v>11</v>
      </c>
      <c r="F309" s="67">
        <v>1</v>
      </c>
      <c r="G309" s="68">
        <v>4166965</v>
      </c>
      <c r="H309" s="68">
        <f>F309*G309</f>
        <v>4166965</v>
      </c>
      <c r="I309" s="69">
        <f t="shared" si="65"/>
        <v>4667000.8000000007</v>
      </c>
      <c r="J309" s="70" t="s">
        <v>223</v>
      </c>
      <c r="K309" s="71" t="s">
        <v>17</v>
      </c>
      <c r="L309" s="72" t="s">
        <v>15</v>
      </c>
      <c r="M309" s="106"/>
    </row>
    <row r="310" spans="1:13" s="73" customFormat="1" ht="144.75" customHeight="1">
      <c r="A310" s="63">
        <v>122</v>
      </c>
      <c r="B310" s="144" t="s">
        <v>689</v>
      </c>
      <c r="C310" s="65" t="s">
        <v>588</v>
      </c>
      <c r="D310" s="71" t="s">
        <v>690</v>
      </c>
      <c r="E310" s="67" t="s">
        <v>11</v>
      </c>
      <c r="F310" s="67">
        <v>1</v>
      </c>
      <c r="G310" s="74">
        <v>564208</v>
      </c>
      <c r="H310" s="68">
        <f>F310*G310</f>
        <v>564208</v>
      </c>
      <c r="I310" s="69">
        <f t="shared" si="65"/>
        <v>631912.96000000008</v>
      </c>
      <c r="J310" s="70" t="s">
        <v>691</v>
      </c>
      <c r="K310" s="71" t="s">
        <v>17</v>
      </c>
      <c r="L310" s="72" t="s">
        <v>15</v>
      </c>
    </row>
    <row r="311" spans="1:13" s="73" customFormat="1" ht="144.75" customHeight="1">
      <c r="A311" s="63">
        <v>123</v>
      </c>
      <c r="B311" s="71" t="s">
        <v>701</v>
      </c>
      <c r="C311" s="76" t="s">
        <v>588</v>
      </c>
      <c r="D311" s="71" t="s">
        <v>675</v>
      </c>
      <c r="E311" s="85" t="s">
        <v>11</v>
      </c>
      <c r="F311" s="85">
        <v>1</v>
      </c>
      <c r="G311" s="154">
        <v>255974</v>
      </c>
      <c r="H311" s="68">
        <f t="shared" ref="H311:H314" si="66">F311*G311</f>
        <v>255974</v>
      </c>
      <c r="I311" s="69">
        <f t="shared" ref="I311:I316" si="67">H311*1.12</f>
        <v>286690.88</v>
      </c>
      <c r="J311" s="70" t="s">
        <v>702</v>
      </c>
      <c r="K311" s="71" t="s">
        <v>17</v>
      </c>
      <c r="L311" s="72" t="s">
        <v>15</v>
      </c>
    </row>
    <row r="312" spans="1:13" s="73" customFormat="1" ht="144.75" customHeight="1">
      <c r="A312" s="63">
        <v>124</v>
      </c>
      <c r="B312" s="71" t="s">
        <v>731</v>
      </c>
      <c r="C312" s="76" t="s">
        <v>588</v>
      </c>
      <c r="D312" s="71" t="s">
        <v>675</v>
      </c>
      <c r="E312" s="85" t="s">
        <v>11</v>
      </c>
      <c r="F312" s="85">
        <v>1</v>
      </c>
      <c r="G312" s="227">
        <v>788517</v>
      </c>
      <c r="H312" s="68">
        <f t="shared" si="66"/>
        <v>788517</v>
      </c>
      <c r="I312" s="69">
        <f t="shared" si="67"/>
        <v>883139.04</v>
      </c>
      <c r="J312" s="70" t="s">
        <v>732</v>
      </c>
      <c r="K312" s="71" t="s">
        <v>17</v>
      </c>
      <c r="L312" s="72" t="s">
        <v>15</v>
      </c>
    </row>
    <row r="313" spans="1:13" s="73" customFormat="1" ht="141.75" customHeight="1">
      <c r="A313" s="63">
        <v>125</v>
      </c>
      <c r="B313" s="71" t="s">
        <v>727</v>
      </c>
      <c r="C313" s="76" t="s">
        <v>588</v>
      </c>
      <c r="D313" s="71" t="s">
        <v>675</v>
      </c>
      <c r="E313" s="85" t="s">
        <v>11</v>
      </c>
      <c r="F313" s="85">
        <v>1</v>
      </c>
      <c r="G313" s="227">
        <v>812108</v>
      </c>
      <c r="H313" s="68">
        <f t="shared" si="66"/>
        <v>812108</v>
      </c>
      <c r="I313" s="69">
        <f t="shared" si="67"/>
        <v>909560.96000000008</v>
      </c>
      <c r="J313" s="70" t="s">
        <v>728</v>
      </c>
      <c r="K313" s="71" t="s">
        <v>17</v>
      </c>
      <c r="L313" s="72" t="s">
        <v>15</v>
      </c>
    </row>
    <row r="314" spans="1:13" s="73" customFormat="1" ht="106.5" customHeight="1">
      <c r="A314" s="63">
        <v>126</v>
      </c>
      <c r="B314" s="64" t="s">
        <v>729</v>
      </c>
      <c r="C314" s="65" t="s">
        <v>588</v>
      </c>
      <c r="D314" s="71" t="s">
        <v>730</v>
      </c>
      <c r="E314" s="85" t="s">
        <v>11</v>
      </c>
      <c r="F314" s="85">
        <v>1</v>
      </c>
      <c r="G314" s="154">
        <v>330000</v>
      </c>
      <c r="H314" s="68">
        <f t="shared" si="66"/>
        <v>330000</v>
      </c>
      <c r="I314" s="69">
        <f t="shared" si="67"/>
        <v>369600.00000000006</v>
      </c>
      <c r="J314" s="70" t="s">
        <v>58</v>
      </c>
      <c r="K314" s="71" t="s">
        <v>17</v>
      </c>
      <c r="L314" s="72" t="s">
        <v>15</v>
      </c>
    </row>
    <row r="315" spans="1:13" s="73" customFormat="1" ht="106.5" customHeight="1">
      <c r="A315" s="63">
        <v>127</v>
      </c>
      <c r="B315" s="64" t="s">
        <v>733</v>
      </c>
      <c r="C315" s="65" t="s">
        <v>588</v>
      </c>
      <c r="D315" s="71" t="s">
        <v>603</v>
      </c>
      <c r="E315" s="67" t="s">
        <v>11</v>
      </c>
      <c r="F315" s="67">
        <v>1</v>
      </c>
      <c r="G315" s="68">
        <v>176000</v>
      </c>
      <c r="H315" s="68">
        <f t="shared" ref="H315:H321" si="68">F315*G315</f>
        <v>176000</v>
      </c>
      <c r="I315" s="69">
        <f t="shared" si="67"/>
        <v>197120.00000000003</v>
      </c>
      <c r="J315" s="70" t="s">
        <v>600</v>
      </c>
      <c r="K315" s="71" t="s">
        <v>17</v>
      </c>
      <c r="L315" s="72" t="s">
        <v>15</v>
      </c>
    </row>
    <row r="316" spans="1:13" s="73" customFormat="1" ht="106.5" customHeight="1">
      <c r="A316" s="63">
        <v>128</v>
      </c>
      <c r="B316" s="77" t="s">
        <v>756</v>
      </c>
      <c r="C316" s="77" t="s">
        <v>590</v>
      </c>
      <c r="D316" s="77" t="s">
        <v>757</v>
      </c>
      <c r="E316" s="77" t="s">
        <v>75</v>
      </c>
      <c r="F316" s="77">
        <v>1</v>
      </c>
      <c r="G316" s="68">
        <v>193720</v>
      </c>
      <c r="H316" s="68">
        <f t="shared" si="68"/>
        <v>193720</v>
      </c>
      <c r="I316" s="69">
        <f t="shared" si="67"/>
        <v>216966.40000000002</v>
      </c>
      <c r="J316" s="70" t="s">
        <v>758</v>
      </c>
      <c r="K316" s="71" t="s">
        <v>649</v>
      </c>
      <c r="L316" s="72" t="s">
        <v>15</v>
      </c>
    </row>
    <row r="317" spans="1:13" s="73" customFormat="1" ht="106.5" customHeight="1">
      <c r="A317" s="63">
        <v>129</v>
      </c>
      <c r="B317" s="64" t="s">
        <v>759</v>
      </c>
      <c r="C317" s="65" t="s">
        <v>588</v>
      </c>
      <c r="D317" s="71" t="s">
        <v>603</v>
      </c>
      <c r="E317" s="67" t="s">
        <v>11</v>
      </c>
      <c r="F317" s="67">
        <v>1</v>
      </c>
      <c r="G317" s="68">
        <v>842858</v>
      </c>
      <c r="H317" s="68">
        <f t="shared" si="68"/>
        <v>842858</v>
      </c>
      <c r="I317" s="69">
        <f t="shared" ref="I317:I321" si="69">H317*1.12</f>
        <v>944000.96000000008</v>
      </c>
      <c r="J317" s="70" t="s">
        <v>144</v>
      </c>
      <c r="K317" s="71" t="s">
        <v>17</v>
      </c>
      <c r="L317" s="72" t="s">
        <v>15</v>
      </c>
    </row>
    <row r="318" spans="1:13" s="73" customFormat="1" ht="106.5" customHeight="1">
      <c r="A318" s="63">
        <v>130</v>
      </c>
      <c r="B318" s="64" t="s">
        <v>771</v>
      </c>
      <c r="C318" s="65" t="s">
        <v>588</v>
      </c>
      <c r="D318" s="64" t="s">
        <v>772</v>
      </c>
      <c r="E318" s="85" t="s">
        <v>11</v>
      </c>
      <c r="F318" s="85">
        <v>1</v>
      </c>
      <c r="G318" s="74">
        <v>815250</v>
      </c>
      <c r="H318" s="68">
        <f t="shared" si="68"/>
        <v>815250</v>
      </c>
      <c r="I318" s="69">
        <f t="shared" si="69"/>
        <v>913080.00000000012</v>
      </c>
      <c r="J318" s="70" t="s">
        <v>773</v>
      </c>
      <c r="K318" s="71" t="s">
        <v>17</v>
      </c>
      <c r="L318" s="72" t="s">
        <v>15</v>
      </c>
    </row>
    <row r="319" spans="1:13" s="73" customFormat="1" ht="143.25" customHeight="1">
      <c r="A319" s="63">
        <v>131</v>
      </c>
      <c r="B319" s="71" t="s">
        <v>774</v>
      </c>
      <c r="C319" s="76" t="s">
        <v>588</v>
      </c>
      <c r="D319" s="71" t="s">
        <v>675</v>
      </c>
      <c r="E319" s="85" t="s">
        <v>11</v>
      </c>
      <c r="F319" s="85">
        <v>1</v>
      </c>
      <c r="G319" s="68">
        <v>540179</v>
      </c>
      <c r="H319" s="68">
        <f t="shared" si="68"/>
        <v>540179</v>
      </c>
      <c r="I319" s="69">
        <f t="shared" si="69"/>
        <v>605000.4800000001</v>
      </c>
      <c r="J319" s="70" t="s">
        <v>775</v>
      </c>
      <c r="K319" s="71" t="s">
        <v>17</v>
      </c>
      <c r="L319" s="72" t="s">
        <v>15</v>
      </c>
    </row>
    <row r="320" spans="1:13" s="73" customFormat="1" ht="143.25" customHeight="1">
      <c r="A320" s="63">
        <v>132</v>
      </c>
      <c r="B320" s="269" t="s">
        <v>776</v>
      </c>
      <c r="C320" s="77" t="s">
        <v>588</v>
      </c>
      <c r="D320" s="77" t="s">
        <v>779</v>
      </c>
      <c r="E320" s="271" t="s">
        <v>11</v>
      </c>
      <c r="F320" s="270">
        <v>1</v>
      </c>
      <c r="G320" s="74">
        <v>1381467</v>
      </c>
      <c r="H320" s="68">
        <f t="shared" si="68"/>
        <v>1381467</v>
      </c>
      <c r="I320" s="69">
        <f t="shared" si="69"/>
        <v>1547243.04</v>
      </c>
      <c r="J320" s="70" t="s">
        <v>58</v>
      </c>
      <c r="K320" s="71" t="s">
        <v>17</v>
      </c>
      <c r="L320" s="72" t="s">
        <v>15</v>
      </c>
    </row>
    <row r="321" spans="1:12" s="73" customFormat="1" ht="143.25" customHeight="1">
      <c r="A321" s="63">
        <v>133</v>
      </c>
      <c r="B321" s="64" t="s">
        <v>777</v>
      </c>
      <c r="C321" s="65" t="s">
        <v>588</v>
      </c>
      <c r="D321" s="71" t="s">
        <v>603</v>
      </c>
      <c r="E321" s="271" t="s">
        <v>11</v>
      </c>
      <c r="F321" s="270">
        <v>1</v>
      </c>
      <c r="G321" s="68">
        <v>6054892.8600000003</v>
      </c>
      <c r="H321" s="68">
        <f t="shared" si="68"/>
        <v>6054892.8600000003</v>
      </c>
      <c r="I321" s="69">
        <f t="shared" si="69"/>
        <v>6781480.0032000011</v>
      </c>
      <c r="J321" s="70" t="s">
        <v>136</v>
      </c>
      <c r="K321" s="71" t="s">
        <v>17</v>
      </c>
      <c r="L321" s="72" t="s">
        <v>15</v>
      </c>
    </row>
    <row r="322" spans="1:12" ht="30.75" customHeight="1">
      <c r="A322" s="14"/>
      <c r="B322" s="239" t="s">
        <v>28</v>
      </c>
      <c r="C322" s="240"/>
      <c r="D322" s="240"/>
      <c r="E322" s="240"/>
      <c r="F322" s="240"/>
      <c r="G322" s="241"/>
      <c r="H322" s="205">
        <f>SUM(H189:H321)</f>
        <v>765210391.50571454</v>
      </c>
      <c r="I322" s="205">
        <f>SUM(I189:I321)</f>
        <v>857035638.48640013</v>
      </c>
      <c r="J322" s="199"/>
      <c r="K322" s="207" t="s">
        <v>0</v>
      </c>
      <c r="L322" s="200"/>
    </row>
    <row r="323" spans="1:12" ht="32.25" customHeight="1">
      <c r="A323" s="15"/>
      <c r="B323" s="242" t="s">
        <v>35</v>
      </c>
      <c r="C323" s="243"/>
      <c r="D323" s="243"/>
      <c r="E323" s="243"/>
      <c r="F323" s="243"/>
      <c r="G323" s="243"/>
      <c r="H323" s="243"/>
      <c r="I323" s="243"/>
      <c r="J323" s="243"/>
      <c r="K323" s="243"/>
      <c r="L323" s="244"/>
    </row>
    <row r="324" spans="1:12" ht="135">
      <c r="A324" s="26">
        <v>1</v>
      </c>
      <c r="B324" s="54" t="s">
        <v>193</v>
      </c>
      <c r="C324" s="43" t="s">
        <v>109</v>
      </c>
      <c r="D324" s="54" t="s">
        <v>194</v>
      </c>
      <c r="E324" s="10" t="s">
        <v>45</v>
      </c>
      <c r="F324" s="10">
        <v>1</v>
      </c>
      <c r="G324" s="24"/>
      <c r="H324" s="24">
        <v>291072</v>
      </c>
      <c r="I324" s="24">
        <f>H324*1.12</f>
        <v>326000.64000000001</v>
      </c>
      <c r="J324" s="7" t="s">
        <v>195</v>
      </c>
      <c r="K324" s="10"/>
      <c r="L324" s="17" t="s">
        <v>15</v>
      </c>
    </row>
    <row r="325" spans="1:12" ht="195">
      <c r="A325" s="26">
        <v>2</v>
      </c>
      <c r="B325" s="54" t="s">
        <v>286</v>
      </c>
      <c r="C325" s="43" t="s">
        <v>109</v>
      </c>
      <c r="D325" s="54" t="s">
        <v>287</v>
      </c>
      <c r="E325" s="10" t="s">
        <v>45</v>
      </c>
      <c r="F325" s="10">
        <v>1</v>
      </c>
      <c r="G325" s="24"/>
      <c r="H325" s="24">
        <v>1482609</v>
      </c>
      <c r="I325" s="24">
        <f>H325*1.12</f>
        <v>1660522.08</v>
      </c>
      <c r="J325" s="7" t="s">
        <v>288</v>
      </c>
      <c r="K325" s="10"/>
      <c r="L325" s="17" t="s">
        <v>15</v>
      </c>
    </row>
    <row r="326" spans="1:12" ht="45">
      <c r="A326" s="26">
        <v>3</v>
      </c>
      <c r="B326" s="54" t="s">
        <v>298</v>
      </c>
      <c r="C326" s="43" t="s">
        <v>299</v>
      </c>
      <c r="D326" s="54" t="s">
        <v>303</v>
      </c>
      <c r="E326" s="10" t="s">
        <v>45</v>
      </c>
      <c r="F326" s="10">
        <v>1</v>
      </c>
      <c r="G326" s="24"/>
      <c r="H326" s="93">
        <v>411200</v>
      </c>
      <c r="I326" s="93">
        <f>H326*1.12</f>
        <v>460544.00000000006</v>
      </c>
      <c r="J326" s="7" t="s">
        <v>300</v>
      </c>
      <c r="K326" s="10"/>
      <c r="L326" s="17" t="s">
        <v>15</v>
      </c>
    </row>
    <row r="327" spans="1:12" ht="60">
      <c r="A327" s="26">
        <v>4</v>
      </c>
      <c r="B327" s="54" t="s">
        <v>301</v>
      </c>
      <c r="C327" s="43" t="s">
        <v>299</v>
      </c>
      <c r="D327" s="54" t="s">
        <v>302</v>
      </c>
      <c r="E327" s="10" t="s">
        <v>45</v>
      </c>
      <c r="F327" s="10">
        <v>1</v>
      </c>
      <c r="G327" s="24"/>
      <c r="H327" s="93">
        <v>1387144</v>
      </c>
      <c r="I327" s="93">
        <f>H327*1.12</f>
        <v>1553601.2800000003</v>
      </c>
      <c r="J327" s="7" t="s">
        <v>144</v>
      </c>
      <c r="K327" s="10"/>
      <c r="L327" s="17" t="s">
        <v>15</v>
      </c>
    </row>
    <row r="328" spans="1:12" ht="160.5" customHeight="1">
      <c r="A328" s="18">
        <v>5</v>
      </c>
      <c r="B328" s="25" t="s">
        <v>483</v>
      </c>
      <c r="C328" s="43" t="s">
        <v>109</v>
      </c>
      <c r="D328" s="104" t="s">
        <v>441</v>
      </c>
      <c r="E328" s="10" t="s">
        <v>45</v>
      </c>
      <c r="F328" s="10">
        <v>1</v>
      </c>
      <c r="G328" s="24"/>
      <c r="H328" s="93">
        <v>1295000</v>
      </c>
      <c r="I328" s="93">
        <f>H328*1.12</f>
        <v>1450400.0000000002</v>
      </c>
      <c r="J328" s="7" t="s">
        <v>484</v>
      </c>
      <c r="K328" s="10"/>
      <c r="L328" s="17" t="s">
        <v>15</v>
      </c>
    </row>
    <row r="329" spans="1:12" ht="22.5" customHeight="1">
      <c r="A329" s="14"/>
      <c r="B329" s="245" t="s">
        <v>36</v>
      </c>
      <c r="C329" s="246"/>
      <c r="D329" s="246"/>
      <c r="E329" s="246"/>
      <c r="F329" s="246"/>
      <c r="G329" s="247"/>
      <c r="H329" s="208">
        <f>SUM(H324:H328)</f>
        <v>4867025</v>
      </c>
      <c r="I329" s="208">
        <f>SUM(I324:I328)</f>
        <v>5451068.0000000009</v>
      </c>
      <c r="J329" s="209"/>
      <c r="K329" s="209"/>
      <c r="L329" s="209"/>
    </row>
    <row r="330" spans="1:12" ht="35.25" customHeight="1">
      <c r="A330" s="15"/>
      <c r="B330" s="231" t="s">
        <v>27</v>
      </c>
      <c r="C330" s="232"/>
      <c r="D330" s="232"/>
      <c r="E330" s="232"/>
      <c r="F330" s="232"/>
      <c r="G330" s="232"/>
      <c r="H330" s="232"/>
      <c r="I330" s="232"/>
      <c r="J330" s="232"/>
      <c r="K330" s="232"/>
      <c r="L330" s="233"/>
    </row>
    <row r="331" spans="1:12" ht="108.75" customHeight="1">
      <c r="A331" s="18">
        <v>1</v>
      </c>
      <c r="B331" s="5" t="s">
        <v>48</v>
      </c>
      <c r="C331" s="22" t="s">
        <v>33</v>
      </c>
      <c r="D331" s="5" t="s">
        <v>49</v>
      </c>
      <c r="E331" s="23" t="s">
        <v>10</v>
      </c>
      <c r="F331" s="24">
        <v>1</v>
      </c>
      <c r="G331" s="24"/>
      <c r="H331" s="24">
        <v>2986607</v>
      </c>
      <c r="I331" s="4">
        <f t="shared" ref="I331:I337" si="70">H331*1.12</f>
        <v>3344999.8400000003</v>
      </c>
      <c r="J331" s="25" t="s">
        <v>50</v>
      </c>
      <c r="K331" s="25"/>
      <c r="L331" s="6" t="s">
        <v>15</v>
      </c>
    </row>
    <row r="332" spans="1:12" ht="89.25" customHeight="1">
      <c r="A332" s="18">
        <v>2</v>
      </c>
      <c r="B332" s="6" t="s">
        <v>23</v>
      </c>
      <c r="C332" s="22" t="s">
        <v>34</v>
      </c>
      <c r="D332" s="6" t="s">
        <v>23</v>
      </c>
      <c r="E332" s="21" t="s">
        <v>10</v>
      </c>
      <c r="F332" s="21">
        <v>1</v>
      </c>
      <c r="G332" s="19"/>
      <c r="H332" s="19">
        <v>387505</v>
      </c>
      <c r="I332" s="27">
        <f t="shared" si="70"/>
        <v>434005.60000000003</v>
      </c>
      <c r="J332" s="6" t="s">
        <v>43</v>
      </c>
      <c r="K332" s="6"/>
      <c r="L332" s="6" t="s">
        <v>15</v>
      </c>
    </row>
    <row r="333" spans="1:12" ht="45">
      <c r="A333" s="18">
        <v>3</v>
      </c>
      <c r="B333" s="25" t="s">
        <v>24</v>
      </c>
      <c r="C333" s="22" t="s">
        <v>34</v>
      </c>
      <c r="D333" s="6" t="s">
        <v>42</v>
      </c>
      <c r="E333" s="21" t="s">
        <v>10</v>
      </c>
      <c r="F333" s="21">
        <v>1</v>
      </c>
      <c r="G333" s="7"/>
      <c r="H333" s="7">
        <v>35310000</v>
      </c>
      <c r="I333" s="27">
        <f t="shared" si="70"/>
        <v>39547200.000000007</v>
      </c>
      <c r="J333" s="6" t="s">
        <v>44</v>
      </c>
      <c r="K333" s="6"/>
      <c r="L333" s="6" t="s">
        <v>15</v>
      </c>
    </row>
    <row r="334" spans="1:12" ht="30">
      <c r="A334" s="18">
        <v>4</v>
      </c>
      <c r="B334" s="25" t="s">
        <v>116</v>
      </c>
      <c r="C334" s="22" t="s">
        <v>33</v>
      </c>
      <c r="D334" s="25" t="s">
        <v>116</v>
      </c>
      <c r="E334" s="21" t="s">
        <v>10</v>
      </c>
      <c r="F334" s="21">
        <v>1</v>
      </c>
      <c r="G334" s="7"/>
      <c r="H334" s="7">
        <v>59912</v>
      </c>
      <c r="I334" s="27">
        <f>H334*1.12</f>
        <v>67101.440000000002</v>
      </c>
      <c r="J334" s="6" t="s">
        <v>126</v>
      </c>
      <c r="K334" s="6"/>
      <c r="L334" s="6" t="s">
        <v>15</v>
      </c>
    </row>
    <row r="335" spans="1:12" ht="135">
      <c r="A335" s="18">
        <v>5</v>
      </c>
      <c r="B335" s="25" t="s">
        <v>108</v>
      </c>
      <c r="C335" s="22" t="s">
        <v>109</v>
      </c>
      <c r="D335" s="25" t="s">
        <v>110</v>
      </c>
      <c r="E335" s="6" t="s">
        <v>10</v>
      </c>
      <c r="F335" s="25">
        <v>1</v>
      </c>
      <c r="G335" s="7"/>
      <c r="H335" s="210" t="s">
        <v>125</v>
      </c>
      <c r="I335" s="4"/>
      <c r="J335" s="6"/>
      <c r="K335" s="6"/>
      <c r="L335" s="6"/>
    </row>
    <row r="336" spans="1:12" ht="75">
      <c r="A336" s="18">
        <v>6</v>
      </c>
      <c r="B336" s="25" t="s">
        <v>55</v>
      </c>
      <c r="C336" s="22" t="s">
        <v>109</v>
      </c>
      <c r="D336" s="25" t="s">
        <v>117</v>
      </c>
      <c r="E336" s="6" t="s">
        <v>10</v>
      </c>
      <c r="F336" s="25">
        <v>1</v>
      </c>
      <c r="G336" s="7"/>
      <c r="H336" s="7">
        <v>4141000</v>
      </c>
      <c r="I336" s="27">
        <f t="shared" si="70"/>
        <v>4637920</v>
      </c>
      <c r="J336" s="7" t="s">
        <v>118</v>
      </c>
      <c r="K336" s="6"/>
      <c r="L336" s="6" t="s">
        <v>119</v>
      </c>
    </row>
    <row r="337" spans="1:12" ht="78">
      <c r="A337" s="18">
        <v>7</v>
      </c>
      <c r="B337" s="25" t="s">
        <v>120</v>
      </c>
      <c r="C337" s="22" t="s">
        <v>121</v>
      </c>
      <c r="D337" s="25" t="s">
        <v>122</v>
      </c>
      <c r="E337" s="6" t="s">
        <v>10</v>
      </c>
      <c r="F337" s="25">
        <v>1</v>
      </c>
      <c r="G337" s="7"/>
      <c r="H337" s="55">
        <v>4947738.3899999997</v>
      </c>
      <c r="I337" s="27">
        <f t="shared" si="70"/>
        <v>5541466.9967999998</v>
      </c>
      <c r="J337" s="7" t="s">
        <v>429</v>
      </c>
      <c r="K337" s="6"/>
      <c r="L337" s="6" t="s">
        <v>119</v>
      </c>
    </row>
    <row r="338" spans="1:12" ht="45">
      <c r="A338" s="18">
        <v>8</v>
      </c>
      <c r="B338" s="25" t="s">
        <v>127</v>
      </c>
      <c r="C338" s="22" t="s">
        <v>33</v>
      </c>
      <c r="D338" s="25" t="s">
        <v>129</v>
      </c>
      <c r="E338" s="6" t="s">
        <v>10</v>
      </c>
      <c r="F338" s="25">
        <v>1</v>
      </c>
      <c r="G338" s="7"/>
      <c r="H338" s="7">
        <v>83022153.629999995</v>
      </c>
      <c r="I338" s="27">
        <f t="shared" ref="I338:I348" si="71">H338*1.12</f>
        <v>92984812.065600008</v>
      </c>
      <c r="J338" s="7" t="s">
        <v>128</v>
      </c>
      <c r="K338" s="6"/>
      <c r="L338" s="6" t="s">
        <v>15</v>
      </c>
    </row>
    <row r="339" spans="1:12" ht="105">
      <c r="A339" s="18">
        <v>9</v>
      </c>
      <c r="B339" s="25" t="s">
        <v>130</v>
      </c>
      <c r="C339" s="22" t="s">
        <v>109</v>
      </c>
      <c r="D339" s="25" t="s">
        <v>131</v>
      </c>
      <c r="E339" s="6" t="s">
        <v>10</v>
      </c>
      <c r="F339" s="25">
        <v>1</v>
      </c>
      <c r="G339" s="7"/>
      <c r="H339" s="7">
        <v>1068750</v>
      </c>
      <c r="I339" s="27">
        <f t="shared" si="71"/>
        <v>1197000</v>
      </c>
      <c r="J339" s="7" t="s">
        <v>132</v>
      </c>
      <c r="K339" s="6"/>
      <c r="L339" s="6" t="s">
        <v>133</v>
      </c>
    </row>
    <row r="340" spans="1:12" ht="129.75" customHeight="1">
      <c r="A340" s="18">
        <v>10</v>
      </c>
      <c r="B340" s="25" t="s">
        <v>148</v>
      </c>
      <c r="C340" s="22" t="s">
        <v>109</v>
      </c>
      <c r="D340" s="25" t="s">
        <v>149</v>
      </c>
      <c r="E340" s="6" t="s">
        <v>10</v>
      </c>
      <c r="F340" s="25">
        <v>1</v>
      </c>
      <c r="G340" s="7"/>
      <c r="H340" s="7">
        <v>39870</v>
      </c>
      <c r="I340" s="27">
        <f t="shared" si="71"/>
        <v>44654.400000000001</v>
      </c>
      <c r="J340" s="7" t="s">
        <v>182</v>
      </c>
      <c r="K340" s="6"/>
      <c r="L340" s="6" t="s">
        <v>150</v>
      </c>
    </row>
    <row r="341" spans="1:12" ht="150">
      <c r="A341" s="18">
        <v>11</v>
      </c>
      <c r="B341" s="25" t="s">
        <v>179</v>
      </c>
      <c r="C341" s="25" t="s">
        <v>109</v>
      </c>
      <c r="D341" s="49" t="s">
        <v>180</v>
      </c>
      <c r="E341" s="25" t="s">
        <v>10</v>
      </c>
      <c r="F341" s="25">
        <v>1</v>
      </c>
      <c r="G341" s="7"/>
      <c r="H341" s="7">
        <v>2499000</v>
      </c>
      <c r="I341" s="27">
        <f t="shared" si="71"/>
        <v>2798880.0000000005</v>
      </c>
      <c r="J341" s="7" t="s">
        <v>186</v>
      </c>
      <c r="K341" s="6"/>
      <c r="L341" s="6" t="s">
        <v>181</v>
      </c>
    </row>
    <row r="342" spans="1:12" ht="45">
      <c r="A342" s="18">
        <v>12</v>
      </c>
      <c r="B342" s="25" t="s">
        <v>198</v>
      </c>
      <c r="C342" s="25" t="s">
        <v>33</v>
      </c>
      <c r="D342" s="25" t="s">
        <v>199</v>
      </c>
      <c r="E342" s="25" t="s">
        <v>10</v>
      </c>
      <c r="F342" s="25">
        <v>1</v>
      </c>
      <c r="G342" s="7"/>
      <c r="H342" s="24">
        <v>3700302.9</v>
      </c>
      <c r="I342" s="51">
        <f t="shared" si="71"/>
        <v>4144339.2480000001</v>
      </c>
      <c r="J342" s="24" t="s">
        <v>217</v>
      </c>
      <c r="K342" s="6"/>
      <c r="L342" s="6" t="s">
        <v>15</v>
      </c>
    </row>
    <row r="343" spans="1:12" ht="60">
      <c r="A343" s="18">
        <v>13</v>
      </c>
      <c r="B343" s="16" t="s">
        <v>200</v>
      </c>
      <c r="C343" s="22" t="s">
        <v>33</v>
      </c>
      <c r="D343" s="25" t="s">
        <v>201</v>
      </c>
      <c r="E343" s="21" t="s">
        <v>10</v>
      </c>
      <c r="F343" s="21">
        <v>1</v>
      </c>
      <c r="G343" s="7"/>
      <c r="H343" s="7">
        <v>888000</v>
      </c>
      <c r="I343" s="27">
        <f t="shared" si="71"/>
        <v>994560.00000000012</v>
      </c>
      <c r="J343" s="7" t="s">
        <v>202</v>
      </c>
      <c r="K343" s="6"/>
      <c r="L343" s="6" t="s">
        <v>15</v>
      </c>
    </row>
    <row r="344" spans="1:12" ht="165">
      <c r="A344" s="18">
        <v>14</v>
      </c>
      <c r="B344" s="25" t="s">
        <v>226</v>
      </c>
      <c r="C344" s="25" t="s">
        <v>109</v>
      </c>
      <c r="D344" s="25" t="s">
        <v>234</v>
      </c>
      <c r="E344" s="25" t="s">
        <v>10</v>
      </c>
      <c r="F344" s="25">
        <v>1</v>
      </c>
      <c r="G344" s="55"/>
      <c r="H344" s="7">
        <v>4680000</v>
      </c>
      <c r="I344" s="51">
        <f t="shared" si="71"/>
        <v>5241600.0000000009</v>
      </c>
      <c r="J344" s="7" t="s">
        <v>228</v>
      </c>
      <c r="K344" s="6"/>
      <c r="L344" s="25" t="s">
        <v>181</v>
      </c>
    </row>
    <row r="345" spans="1:12" ht="75">
      <c r="A345" s="18">
        <v>15</v>
      </c>
      <c r="B345" s="25" t="s">
        <v>227</v>
      </c>
      <c r="C345" s="25" t="s">
        <v>109</v>
      </c>
      <c r="D345" s="49" t="s">
        <v>235</v>
      </c>
      <c r="E345" s="25" t="s">
        <v>10</v>
      </c>
      <c r="F345" s="25">
        <v>1</v>
      </c>
      <c r="G345" s="55"/>
      <c r="H345" s="7">
        <v>3120000</v>
      </c>
      <c r="I345" s="27">
        <f t="shared" si="71"/>
        <v>3494400.0000000005</v>
      </c>
      <c r="J345" s="7" t="s">
        <v>229</v>
      </c>
      <c r="K345" s="6"/>
      <c r="L345" s="25" t="s">
        <v>181</v>
      </c>
    </row>
    <row r="346" spans="1:12" ht="60">
      <c r="A346" s="18">
        <v>16</v>
      </c>
      <c r="B346" s="25" t="s">
        <v>230</v>
      </c>
      <c r="C346" s="25" t="s">
        <v>33</v>
      </c>
      <c r="D346" s="25" t="s">
        <v>231</v>
      </c>
      <c r="E346" s="25" t="s">
        <v>10</v>
      </c>
      <c r="F346" s="25">
        <v>1</v>
      </c>
      <c r="G346" s="55"/>
      <c r="H346" s="7">
        <v>760702.1</v>
      </c>
      <c r="I346" s="27">
        <f t="shared" si="71"/>
        <v>851986.35200000007</v>
      </c>
      <c r="J346" s="7" t="s">
        <v>232</v>
      </c>
      <c r="K346" s="6"/>
      <c r="L346" s="25" t="s">
        <v>233</v>
      </c>
    </row>
    <row r="347" spans="1:12" ht="60">
      <c r="A347" s="18">
        <v>17</v>
      </c>
      <c r="B347" s="25" t="s">
        <v>276</v>
      </c>
      <c r="C347" s="25" t="s">
        <v>109</v>
      </c>
      <c r="D347" s="25" t="s">
        <v>277</v>
      </c>
      <c r="E347" s="25" t="s">
        <v>10</v>
      </c>
      <c r="F347" s="25">
        <v>1</v>
      </c>
      <c r="G347" s="55"/>
      <c r="H347" s="7">
        <v>6110000</v>
      </c>
      <c r="I347" s="27">
        <f t="shared" si="71"/>
        <v>6843200.0000000009</v>
      </c>
      <c r="J347" s="7" t="s">
        <v>278</v>
      </c>
      <c r="K347" s="6"/>
      <c r="L347" s="25" t="s">
        <v>279</v>
      </c>
    </row>
    <row r="348" spans="1:12" ht="75">
      <c r="A348" s="18">
        <v>18</v>
      </c>
      <c r="B348" s="6" t="s">
        <v>289</v>
      </c>
      <c r="C348" s="22" t="s">
        <v>34</v>
      </c>
      <c r="D348" s="6" t="s">
        <v>290</v>
      </c>
      <c r="E348" s="21" t="s">
        <v>10</v>
      </c>
      <c r="F348" s="21">
        <v>1</v>
      </c>
      <c r="G348" s="19"/>
      <c r="H348" s="19">
        <v>36973</v>
      </c>
      <c r="I348" s="27">
        <f t="shared" si="71"/>
        <v>41409.760000000002</v>
      </c>
      <c r="J348" s="6" t="s">
        <v>43</v>
      </c>
      <c r="K348" s="6"/>
      <c r="L348" s="6" t="s">
        <v>15</v>
      </c>
    </row>
    <row r="349" spans="1:12" ht="135">
      <c r="A349" s="18">
        <v>19</v>
      </c>
      <c r="B349" s="6" t="s">
        <v>383</v>
      </c>
      <c r="C349" s="22" t="s">
        <v>109</v>
      </c>
      <c r="D349" s="6" t="s">
        <v>384</v>
      </c>
      <c r="E349" s="25" t="s">
        <v>10</v>
      </c>
      <c r="F349" s="25">
        <v>1</v>
      </c>
      <c r="G349" s="55"/>
      <c r="H349" s="7">
        <v>4160000</v>
      </c>
      <c r="I349" s="27">
        <f t="shared" ref="I349:I353" si="72">H349*1.12</f>
        <v>4659200</v>
      </c>
      <c r="J349" s="7" t="s">
        <v>385</v>
      </c>
      <c r="K349" s="6"/>
      <c r="L349" s="25" t="s">
        <v>386</v>
      </c>
    </row>
    <row r="350" spans="1:12" ht="60.75" thickBot="1">
      <c r="A350" s="126">
        <v>20</v>
      </c>
      <c r="B350" s="119" t="s">
        <v>120</v>
      </c>
      <c r="C350" s="118" t="s">
        <v>121</v>
      </c>
      <c r="D350" s="119" t="s">
        <v>524</v>
      </c>
      <c r="E350" s="120" t="s">
        <v>10</v>
      </c>
      <c r="F350" s="120">
        <v>1</v>
      </c>
      <c r="G350" s="121"/>
      <c r="H350" s="122">
        <v>736150</v>
      </c>
      <c r="I350" s="123">
        <f t="shared" si="72"/>
        <v>824488.00000000012</v>
      </c>
      <c r="J350" s="122" t="s">
        <v>523</v>
      </c>
      <c r="K350" s="119"/>
      <c r="L350" s="120" t="s">
        <v>119</v>
      </c>
    </row>
    <row r="351" spans="1:12" s="73" customFormat="1" ht="120.75" customHeight="1">
      <c r="A351" s="127">
        <v>21</v>
      </c>
      <c r="B351" s="128" t="s">
        <v>611</v>
      </c>
      <c r="C351" s="129" t="s">
        <v>616</v>
      </c>
      <c r="D351" s="128" t="s">
        <v>615</v>
      </c>
      <c r="E351" s="130" t="s">
        <v>10</v>
      </c>
      <c r="F351" s="131">
        <v>1</v>
      </c>
      <c r="G351" s="132"/>
      <c r="H351" s="133">
        <v>490467</v>
      </c>
      <c r="I351" s="134">
        <f t="shared" si="72"/>
        <v>549323.04</v>
      </c>
      <c r="J351" s="133" t="s">
        <v>617</v>
      </c>
      <c r="K351" s="128"/>
      <c r="L351" s="131" t="s">
        <v>623</v>
      </c>
    </row>
    <row r="352" spans="1:12" s="73" customFormat="1" ht="120">
      <c r="A352" s="82">
        <v>22</v>
      </c>
      <c r="B352" s="64" t="s">
        <v>610</v>
      </c>
      <c r="C352" s="76" t="s">
        <v>616</v>
      </c>
      <c r="D352" s="64" t="s">
        <v>613</v>
      </c>
      <c r="E352" s="77" t="s">
        <v>10</v>
      </c>
      <c r="F352" s="135">
        <v>1</v>
      </c>
      <c r="G352" s="68"/>
      <c r="H352" s="70">
        <v>1117268</v>
      </c>
      <c r="I352" s="134">
        <f t="shared" si="72"/>
        <v>1251340.1600000001</v>
      </c>
      <c r="J352" s="133" t="s">
        <v>617</v>
      </c>
      <c r="K352" s="64"/>
      <c r="L352" s="131" t="s">
        <v>623</v>
      </c>
    </row>
    <row r="353" spans="1:12" s="73" customFormat="1" ht="120">
      <c r="A353" s="82">
        <v>23</v>
      </c>
      <c r="B353" s="64" t="s">
        <v>612</v>
      </c>
      <c r="C353" s="76" t="s">
        <v>616</v>
      </c>
      <c r="D353" s="64" t="s">
        <v>614</v>
      </c>
      <c r="E353" s="77" t="s">
        <v>10</v>
      </c>
      <c r="F353" s="135">
        <v>1</v>
      </c>
      <c r="G353" s="68"/>
      <c r="H353" s="70">
        <v>1150000</v>
      </c>
      <c r="I353" s="134">
        <f t="shared" si="72"/>
        <v>1288000.0000000002</v>
      </c>
      <c r="J353" s="133" t="s">
        <v>617</v>
      </c>
      <c r="K353" s="64"/>
      <c r="L353" s="131" t="s">
        <v>623</v>
      </c>
    </row>
    <row r="354" spans="1:12" s="73" customFormat="1" ht="45">
      <c r="A354" s="82">
        <v>24</v>
      </c>
      <c r="B354" s="75" t="s">
        <v>656</v>
      </c>
      <c r="C354" s="76" t="s">
        <v>590</v>
      </c>
      <c r="D354" s="64" t="s">
        <v>657</v>
      </c>
      <c r="E354" s="67" t="s">
        <v>10</v>
      </c>
      <c r="F354" s="67">
        <v>1</v>
      </c>
      <c r="G354" s="68"/>
      <c r="H354" s="68">
        <v>128641</v>
      </c>
      <c r="I354" s="69">
        <f>H354*1.12</f>
        <v>144077.92000000001</v>
      </c>
      <c r="J354" s="70" t="s">
        <v>653</v>
      </c>
      <c r="K354" s="71"/>
      <c r="L354" s="72" t="s">
        <v>15</v>
      </c>
    </row>
    <row r="355" spans="1:12" s="73" customFormat="1" ht="195">
      <c r="A355" s="82">
        <v>25</v>
      </c>
      <c r="B355" s="77" t="s">
        <v>665</v>
      </c>
      <c r="C355" s="76" t="s">
        <v>635</v>
      </c>
      <c r="D355" s="145" t="s">
        <v>666</v>
      </c>
      <c r="E355" s="64" t="s">
        <v>10</v>
      </c>
      <c r="F355" s="77">
        <v>1</v>
      </c>
      <c r="G355" s="268"/>
      <c r="H355" s="68">
        <v>1935149</v>
      </c>
      <c r="I355" s="69">
        <f t="shared" ref="I355:I360" si="73">H355*1.12</f>
        <v>2167366.8800000004</v>
      </c>
      <c r="J355" s="77" t="s">
        <v>760</v>
      </c>
      <c r="L355" s="77" t="s">
        <v>15</v>
      </c>
    </row>
    <row r="356" spans="1:12" s="73" customFormat="1" ht="60">
      <c r="A356" s="82">
        <v>26</v>
      </c>
      <c r="B356" s="269" t="s">
        <v>761</v>
      </c>
      <c r="C356" s="77" t="s">
        <v>590</v>
      </c>
      <c r="D356" s="77" t="s">
        <v>762</v>
      </c>
      <c r="E356" s="64" t="s">
        <v>10</v>
      </c>
      <c r="F356" s="270">
        <v>1</v>
      </c>
      <c r="G356" s="270"/>
      <c r="H356" s="68">
        <v>471225</v>
      </c>
      <c r="I356" s="69">
        <f t="shared" si="73"/>
        <v>527772</v>
      </c>
      <c r="J356" s="77" t="s">
        <v>670</v>
      </c>
      <c r="L356" s="77" t="s">
        <v>15</v>
      </c>
    </row>
    <row r="357" spans="1:12" s="73" customFormat="1" ht="60">
      <c r="A357" s="82">
        <v>27</v>
      </c>
      <c r="B357" s="269" t="s">
        <v>763</v>
      </c>
      <c r="C357" s="77" t="s">
        <v>590</v>
      </c>
      <c r="D357" s="77" t="s">
        <v>764</v>
      </c>
      <c r="E357" s="64" t="s">
        <v>10</v>
      </c>
      <c r="F357" s="77">
        <v>1</v>
      </c>
      <c r="G357" s="268"/>
      <c r="H357" s="68">
        <v>658773</v>
      </c>
      <c r="I357" s="69">
        <f t="shared" si="73"/>
        <v>737825.76000000013</v>
      </c>
      <c r="J357" s="77" t="s">
        <v>670</v>
      </c>
      <c r="L357" s="77" t="s">
        <v>15</v>
      </c>
    </row>
    <row r="358" spans="1:12" s="73" customFormat="1" ht="45">
      <c r="A358" s="82">
        <v>28</v>
      </c>
      <c r="B358" s="269" t="s">
        <v>765</v>
      </c>
      <c r="C358" s="77" t="s">
        <v>590</v>
      </c>
      <c r="D358" s="77" t="s">
        <v>766</v>
      </c>
      <c r="E358" s="64" t="s">
        <v>10</v>
      </c>
      <c r="F358" s="270">
        <v>1</v>
      </c>
      <c r="G358" s="268"/>
      <c r="H358" s="68">
        <v>179838</v>
      </c>
      <c r="I358" s="69">
        <f t="shared" si="73"/>
        <v>201418.56000000003</v>
      </c>
      <c r="J358" s="77" t="s">
        <v>670</v>
      </c>
      <c r="L358" s="77" t="s">
        <v>15</v>
      </c>
    </row>
    <row r="359" spans="1:12" s="73" customFormat="1" ht="60">
      <c r="A359" s="82">
        <v>29</v>
      </c>
      <c r="B359" s="269" t="s">
        <v>767</v>
      </c>
      <c r="C359" s="77" t="s">
        <v>590</v>
      </c>
      <c r="D359" s="77" t="s">
        <v>768</v>
      </c>
      <c r="E359" s="64" t="s">
        <v>10</v>
      </c>
      <c r="F359" s="77">
        <v>1</v>
      </c>
      <c r="G359" s="268"/>
      <c r="H359" s="68">
        <v>159856</v>
      </c>
      <c r="I359" s="69">
        <f t="shared" si="73"/>
        <v>179038.72000000003</v>
      </c>
      <c r="J359" s="77" t="s">
        <v>670</v>
      </c>
      <c r="L359" s="77" t="s">
        <v>15</v>
      </c>
    </row>
    <row r="360" spans="1:12" s="73" customFormat="1" ht="45">
      <c r="A360" s="82">
        <v>30</v>
      </c>
      <c r="B360" s="269" t="s">
        <v>769</v>
      </c>
      <c r="C360" s="77" t="s">
        <v>590</v>
      </c>
      <c r="D360" s="77" t="s">
        <v>770</v>
      </c>
      <c r="E360" s="64" t="s">
        <v>10</v>
      </c>
      <c r="F360" s="77">
        <v>1</v>
      </c>
      <c r="G360" s="268"/>
      <c r="H360" s="68">
        <v>75208</v>
      </c>
      <c r="I360" s="69">
        <f t="shared" si="73"/>
        <v>84232.960000000006</v>
      </c>
      <c r="J360" s="77" t="s">
        <v>670</v>
      </c>
      <c r="L360" s="77" t="s">
        <v>15</v>
      </c>
    </row>
    <row r="361" spans="1:12" ht="33.75" customHeight="1">
      <c r="A361" s="211"/>
      <c r="B361" s="235" t="s">
        <v>29</v>
      </c>
      <c r="C361" s="235"/>
      <c r="D361" s="235"/>
      <c r="E361" s="248"/>
      <c r="F361" s="235"/>
      <c r="G361" s="235"/>
      <c r="H361" s="205">
        <f>SUM(H331:H360)</f>
        <v>165021089.01999998</v>
      </c>
      <c r="I361" s="205">
        <f>SUM(I331:I360)</f>
        <v>184823619.70239997</v>
      </c>
      <c r="J361" s="207"/>
      <c r="K361" s="207"/>
      <c r="L361" s="207"/>
    </row>
    <row r="362" spans="1:12" ht="36.75" customHeight="1">
      <c r="A362" s="211"/>
      <c r="B362" s="235" t="s">
        <v>31</v>
      </c>
      <c r="C362" s="235"/>
      <c r="D362" s="235"/>
      <c r="E362" s="235"/>
      <c r="F362" s="235"/>
      <c r="G362" s="235"/>
      <c r="H362" s="205">
        <f>H322+H361+H329</f>
        <v>935098505.52571452</v>
      </c>
      <c r="I362" s="205">
        <f>I322+I361+I329</f>
        <v>1047310326.1888001</v>
      </c>
      <c r="J362" s="207"/>
      <c r="K362" s="207"/>
      <c r="L362" s="207"/>
    </row>
    <row r="363" spans="1:12" ht="31.5" customHeight="1">
      <c r="A363" s="212"/>
      <c r="B363" s="236" t="s">
        <v>32</v>
      </c>
      <c r="C363" s="237"/>
      <c r="D363" s="237"/>
      <c r="E363" s="237"/>
      <c r="F363" s="237"/>
      <c r="G363" s="238"/>
      <c r="H363" s="213">
        <f>H186+H362</f>
        <v>1616551206.8318574</v>
      </c>
      <c r="I363" s="213">
        <f>I362+I186</f>
        <v>1810627351.6516802</v>
      </c>
      <c r="J363" s="4"/>
      <c r="K363" s="23"/>
      <c r="L363" s="23"/>
    </row>
    <row r="364" spans="1:12" ht="30.75" customHeight="1">
      <c r="A364" s="234" t="s">
        <v>624</v>
      </c>
      <c r="B364" s="234"/>
      <c r="C364" s="234"/>
      <c r="D364" s="234"/>
      <c r="E364" s="234"/>
      <c r="F364" s="234"/>
      <c r="G364" s="234"/>
      <c r="H364" s="234"/>
      <c r="I364" s="234"/>
      <c r="J364" s="234"/>
      <c r="K364" s="234"/>
      <c r="L364" s="234"/>
    </row>
    <row r="365" spans="1:12" s="214" customFormat="1" ht="27.75" customHeight="1">
      <c r="A365" s="106"/>
      <c r="B365" s="12"/>
      <c r="C365" s="106"/>
      <c r="D365" s="11"/>
      <c r="E365" s="106"/>
      <c r="F365" s="106"/>
      <c r="G365" s="8"/>
      <c r="H365" s="8"/>
      <c r="I365" s="8"/>
      <c r="J365" s="12"/>
      <c r="K365" s="12"/>
      <c r="L365" s="12"/>
    </row>
    <row r="366" spans="1:12" s="214" customFormat="1" ht="29.25" customHeight="1">
      <c r="A366" s="106"/>
      <c r="B366" s="12"/>
      <c r="C366" s="106"/>
      <c r="D366" s="11"/>
      <c r="E366" s="106"/>
      <c r="F366" s="106"/>
      <c r="G366" s="8"/>
      <c r="H366" s="8"/>
      <c r="I366" s="8"/>
      <c r="J366" s="12"/>
      <c r="K366" s="12"/>
      <c r="L366" s="12"/>
    </row>
    <row r="367" spans="1:12" ht="33.75" customHeight="1"/>
  </sheetData>
  <protectedRanges>
    <protectedRange sqref="F54:F61 B56:C56 C57:C79 C81" name="Диапазон2_4_1"/>
    <protectedRange password="CF7A" sqref="F54:F61 B56:C56 C57:C79 C81"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31">
    <mergeCell ref="C137:E137"/>
    <mergeCell ref="C138:E138"/>
    <mergeCell ref="C139:E139"/>
    <mergeCell ref="C140:E140"/>
    <mergeCell ref="C141:E141"/>
    <mergeCell ref="J2:L4"/>
    <mergeCell ref="B168:G168"/>
    <mergeCell ref="B166:L166"/>
    <mergeCell ref="B186:G186"/>
    <mergeCell ref="B11:L11"/>
    <mergeCell ref="B169:L169"/>
    <mergeCell ref="D7:I7"/>
    <mergeCell ref="C6:I6"/>
    <mergeCell ref="D8:I8"/>
    <mergeCell ref="B185:G185"/>
    <mergeCell ref="B10:L10"/>
    <mergeCell ref="C51:G51"/>
    <mergeCell ref="C29:G29"/>
    <mergeCell ref="C30:G30"/>
    <mergeCell ref="C44:G44"/>
    <mergeCell ref="C136:E136"/>
    <mergeCell ref="B187:L187"/>
    <mergeCell ref="B188:L188"/>
    <mergeCell ref="A364:L364"/>
    <mergeCell ref="B362:G362"/>
    <mergeCell ref="B363:G363"/>
    <mergeCell ref="B330:L330"/>
    <mergeCell ref="B322:G322"/>
    <mergeCell ref="B323:L323"/>
    <mergeCell ref="B329:G329"/>
    <mergeCell ref="B361:G361"/>
  </mergeCells>
  <pageMargins left="0.51181102362204722" right="0.51181102362204722" top="0.74803149606299213" bottom="0.27559055118110237" header="0.31496062992125984" footer="0.31496062992125984"/>
  <pageSetup paperSize="9" scale="70" fitToHeight="0" orientation="landscape" r:id="rId1"/>
  <rowBreaks count="1" manualBreakCount="1">
    <brk id="186" min="1" max="11" man="1"/>
  </rowBreaks>
</worksheet>
</file>

<file path=xl/worksheets/sheet2.xml><?xml version="1.0" encoding="utf-8"?>
<worksheet xmlns="http://schemas.openxmlformats.org/spreadsheetml/2006/main" xmlns:r="http://schemas.openxmlformats.org/officeDocument/2006/relationships">
  <dimension ref="A1:B12"/>
  <sheetViews>
    <sheetView topLeftCell="A10" workbookViewId="0">
      <selection activeCell="B12" sqref="B12"/>
    </sheetView>
  </sheetViews>
  <sheetFormatPr defaultRowHeight="15"/>
  <cols>
    <col min="1" max="1" width="16.140625" style="41" customWidth="1"/>
    <col min="2" max="2" width="20.85546875" style="41" customWidth="1"/>
  </cols>
  <sheetData>
    <row r="1" spans="1:2" ht="31.5" customHeight="1">
      <c r="A1" s="46">
        <f>1*ПЗ!H363</f>
        <v>1616551206.8318574</v>
      </c>
      <c r="B1" s="47">
        <f>ПЗ!I363/1.12</f>
        <v>1616631563.9747143</v>
      </c>
    </row>
    <row r="12" spans="1:2" ht="345">
      <c r="B12" s="41" t="s">
        <v>154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Cулейменова</cp:lastModifiedBy>
  <cp:lastPrinted>2014-12-04T05:04:44Z</cp:lastPrinted>
  <dcterms:created xsi:type="dcterms:W3CDTF">2012-01-05T05:15:13Z</dcterms:created>
  <dcterms:modified xsi:type="dcterms:W3CDTF">2014-12-10T11:52:35Z</dcterms:modified>
</cp:coreProperties>
</file>