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5925" windowWidth="23895" windowHeight="5850"/>
  </bookViews>
  <sheets>
    <sheet name="ПЗ" sheetId="7" r:id="rId1"/>
    <sheet name="Лист1" sheetId="11" r:id="rId2"/>
  </sheets>
  <definedNames>
    <definedName name="_xlnm.Print_Area" localSheetId="0">ПЗ!$A$1:$L$324</definedName>
  </definedNames>
  <calcPr calcId="125725"/>
</workbook>
</file>

<file path=xl/calcChain.xml><?xml version="1.0" encoding="utf-8"?>
<calcChain xmlns="http://schemas.openxmlformats.org/spreadsheetml/2006/main">
  <c r="I166" i="7"/>
  <c r="H166"/>
  <c r="I165"/>
  <c r="H286"/>
  <c r="H287"/>
  <c r="I286"/>
  <c r="I287"/>
  <c r="H285"/>
  <c r="H321"/>
  <c r="I320"/>
  <c r="I285" l="1"/>
  <c r="H284"/>
  <c r="I284" s="1"/>
  <c r="H283" l="1"/>
  <c r="I283" s="1"/>
  <c r="H282"/>
  <c r="I282" s="1"/>
  <c r="I319"/>
  <c r="H281" l="1"/>
  <c r="I281" s="1"/>
  <c r="H280"/>
  <c r="I280" s="1"/>
  <c r="H145" l="1"/>
  <c r="I145" s="1"/>
  <c r="H144"/>
  <c r="I144" s="1"/>
  <c r="H279" l="1"/>
  <c r="I279" s="1"/>
  <c r="H278"/>
  <c r="I278" s="1"/>
  <c r="H277"/>
  <c r="I277" s="1"/>
  <c r="H276" l="1"/>
  <c r="I276" s="1"/>
  <c r="H275"/>
  <c r="I275" s="1"/>
  <c r="H143"/>
  <c r="I143" s="1"/>
  <c r="H273"/>
  <c r="I273" s="1"/>
  <c r="I318" l="1"/>
  <c r="I317"/>
  <c r="I316"/>
  <c r="H142" l="1"/>
  <c r="I142" s="1"/>
  <c r="H136" l="1"/>
  <c r="H137"/>
  <c r="I137" s="1"/>
  <c r="H138"/>
  <c r="I138" s="1"/>
  <c r="H139"/>
  <c r="I139" s="1"/>
  <c r="H140"/>
  <c r="I140" s="1"/>
  <c r="H141"/>
  <c r="I141" s="1"/>
  <c r="I136" l="1"/>
  <c r="H274"/>
  <c r="I274" s="1"/>
  <c r="H272"/>
  <c r="I272" l="1"/>
  <c r="H135"/>
  <c r="I135" s="1"/>
  <c r="H134" l="1"/>
  <c r="I134" s="1"/>
  <c r="I271" l="1"/>
  <c r="H133" l="1"/>
  <c r="I133" s="1"/>
  <c r="H270" l="1"/>
  <c r="I270" s="1"/>
  <c r="H269"/>
  <c r="I269" l="1"/>
  <c r="H132"/>
  <c r="I132" s="1"/>
  <c r="H131" l="1"/>
  <c r="I131" l="1"/>
  <c r="G130"/>
  <c r="H130" s="1"/>
  <c r="I130" s="1"/>
  <c r="H268" l="1"/>
  <c r="I268" s="1"/>
  <c r="G129"/>
  <c r="H129" s="1"/>
  <c r="I129" s="1"/>
  <c r="G128" l="1"/>
  <c r="H128" s="1"/>
  <c r="I128" s="1"/>
  <c r="G127"/>
  <c r="H127" s="1"/>
  <c r="I127" s="1"/>
  <c r="G126"/>
  <c r="H126" s="1"/>
  <c r="I126" s="1"/>
  <c r="G125"/>
  <c r="H125" s="1"/>
  <c r="I125" s="1"/>
  <c r="G124"/>
  <c r="H124" s="1"/>
  <c r="I124" s="1"/>
  <c r="I267" l="1"/>
  <c r="I266"/>
  <c r="I265"/>
  <c r="H121" l="1"/>
  <c r="I121" s="1"/>
  <c r="H122"/>
  <c r="I122" s="1"/>
  <c r="H123"/>
  <c r="I123" s="1"/>
  <c r="H120"/>
  <c r="I120" s="1"/>
  <c r="G119"/>
  <c r="H119" s="1"/>
  <c r="I119" s="1"/>
  <c r="G118"/>
  <c r="H118" s="1"/>
  <c r="I118" s="1"/>
  <c r="G117"/>
  <c r="H117" s="1"/>
  <c r="I117" s="1"/>
  <c r="G116"/>
  <c r="H116" s="1"/>
  <c r="I116" s="1"/>
  <c r="G115"/>
  <c r="H115" s="1"/>
  <c r="I115" s="1"/>
  <c r="G114" l="1"/>
  <c r="H114" s="1"/>
  <c r="I114" s="1"/>
  <c r="G113" l="1"/>
  <c r="H113" s="1"/>
  <c r="I113" s="1"/>
  <c r="G112" l="1"/>
  <c r="H112" s="1"/>
  <c r="I112" s="1"/>
  <c r="G111" l="1"/>
  <c r="H111" s="1"/>
  <c r="I111" s="1"/>
  <c r="H264" l="1"/>
  <c r="I264" s="1"/>
  <c r="I263" l="1"/>
  <c r="I262"/>
  <c r="I261"/>
  <c r="I260"/>
  <c r="H110"/>
  <c r="I110" s="1"/>
  <c r="I315" l="1"/>
  <c r="H259" l="1"/>
  <c r="I259" s="1"/>
  <c r="H258"/>
  <c r="I258" s="1"/>
  <c r="H257"/>
  <c r="I257" s="1"/>
  <c r="I256"/>
  <c r="H109"/>
  <c r="I109" s="1"/>
  <c r="H108"/>
  <c r="I108" s="1"/>
  <c r="H107" l="1"/>
  <c r="I107" s="1"/>
  <c r="I255"/>
  <c r="I254" l="1"/>
  <c r="I253"/>
  <c r="I252"/>
  <c r="H106" l="1"/>
  <c r="I106" s="1"/>
  <c r="H251"/>
  <c r="I251" s="1"/>
  <c r="H250"/>
  <c r="I250" s="1"/>
  <c r="H249"/>
  <c r="I249" s="1"/>
  <c r="H245"/>
  <c r="I245" s="1"/>
  <c r="H248"/>
  <c r="I248" s="1"/>
  <c r="H246"/>
  <c r="I246" s="1"/>
  <c r="H247"/>
  <c r="I247" s="1"/>
  <c r="H105" l="1"/>
  <c r="I105" l="1"/>
  <c r="H244"/>
  <c r="I243"/>
  <c r="H242"/>
  <c r="I242" s="1"/>
  <c r="H241"/>
  <c r="I241" s="1"/>
  <c r="H240"/>
  <c r="I240" s="1"/>
  <c r="H239"/>
  <c r="I239" s="1"/>
  <c r="H238"/>
  <c r="I238" s="1"/>
  <c r="I244" l="1"/>
  <c r="H102"/>
  <c r="I102" s="1"/>
  <c r="H103"/>
  <c r="I103" s="1"/>
  <c r="H104"/>
  <c r="I104" s="1"/>
  <c r="H101"/>
  <c r="I101" s="1"/>
  <c r="H237" l="1"/>
  <c r="I237" s="1"/>
  <c r="H94" l="1"/>
  <c r="I94" s="1"/>
  <c r="H95"/>
  <c r="I95" s="1"/>
  <c r="H96"/>
  <c r="I96" s="1"/>
  <c r="H97"/>
  <c r="I97" s="1"/>
  <c r="H98"/>
  <c r="I98" s="1"/>
  <c r="H93"/>
  <c r="I93" s="1"/>
  <c r="I100"/>
  <c r="I99"/>
  <c r="I236"/>
  <c r="I235"/>
  <c r="I234"/>
  <c r="I233"/>
  <c r="I232" l="1"/>
  <c r="I231"/>
  <c r="I230"/>
  <c r="I229"/>
  <c r="I228" l="1"/>
  <c r="I227"/>
  <c r="H226"/>
  <c r="I226" s="1"/>
  <c r="H294"/>
  <c r="I293"/>
  <c r="H92" l="1"/>
  <c r="I92" s="1"/>
  <c r="H91" l="1"/>
  <c r="I91" s="1"/>
  <c r="H90"/>
  <c r="I90" s="1"/>
  <c r="H89"/>
  <c r="I89" s="1"/>
  <c r="H81" l="1"/>
  <c r="I81" s="1"/>
  <c r="H82"/>
  <c r="I82" s="1"/>
  <c r="H83"/>
  <c r="I83" s="1"/>
  <c r="H84"/>
  <c r="I84" s="1"/>
  <c r="H85"/>
  <c r="I85" s="1"/>
  <c r="H86"/>
  <c r="I86" s="1"/>
  <c r="H87"/>
  <c r="I87" s="1"/>
  <c r="H88"/>
  <c r="I88" s="1"/>
  <c r="I225" l="1"/>
  <c r="I224"/>
  <c r="H80" l="1"/>
  <c r="I80" s="1"/>
  <c r="H76" l="1"/>
  <c r="I76" s="1"/>
  <c r="H77"/>
  <c r="I77" s="1"/>
  <c r="H78"/>
  <c r="I78" s="1"/>
  <c r="H79"/>
  <c r="I79" s="1"/>
  <c r="H75" l="1"/>
  <c r="I75" s="1"/>
  <c r="I223" l="1"/>
  <c r="I164" l="1"/>
  <c r="H74"/>
  <c r="I74" s="1"/>
  <c r="I222"/>
  <c r="I221"/>
  <c r="I220"/>
  <c r="I314" l="1"/>
  <c r="G73"/>
  <c r="H73" s="1"/>
  <c r="I73" s="1"/>
  <c r="G72"/>
  <c r="H72" s="1"/>
  <c r="I72" s="1"/>
  <c r="G71"/>
  <c r="H71" s="1"/>
  <c r="I71" s="1"/>
  <c r="G70"/>
  <c r="H70" s="1"/>
  <c r="I70" s="1"/>
  <c r="G69" l="1"/>
  <c r="H69" s="1"/>
  <c r="I69" s="1"/>
  <c r="G68"/>
  <c r="H68" s="1"/>
  <c r="I68" s="1"/>
  <c r="G67"/>
  <c r="H67" s="1"/>
  <c r="I67" s="1"/>
  <c r="G66"/>
  <c r="H66" s="1"/>
  <c r="I66" s="1"/>
  <c r="G65"/>
  <c r="H65" s="1"/>
  <c r="I65" s="1"/>
  <c r="I163" l="1"/>
  <c r="I162"/>
  <c r="I161"/>
  <c r="I219"/>
  <c r="H218"/>
  <c r="I218" s="1"/>
  <c r="I217"/>
  <c r="I160" l="1"/>
  <c r="H64" l="1"/>
  <c r="I64" s="1"/>
  <c r="G63"/>
  <c r="H63" s="1"/>
  <c r="I63" s="1"/>
  <c r="G62"/>
  <c r="H62" s="1"/>
  <c r="I62" s="1"/>
  <c r="H61"/>
  <c r="I61" s="1"/>
  <c r="H60"/>
  <c r="I60" s="1"/>
  <c r="H59"/>
  <c r="I59" s="1"/>
  <c r="H58"/>
  <c r="I58" s="1"/>
  <c r="H57"/>
  <c r="I57" s="1"/>
  <c r="H56"/>
  <c r="I56" s="1"/>
  <c r="H55"/>
  <c r="I55" s="1"/>
  <c r="H54"/>
  <c r="I54" l="1"/>
  <c r="I216"/>
  <c r="I215"/>
  <c r="I214"/>
  <c r="I213" l="1"/>
  <c r="I212"/>
  <c r="I210"/>
  <c r="I209"/>
  <c r="H53" l="1"/>
  <c r="I53" s="1"/>
  <c r="G53"/>
  <c r="H52"/>
  <c r="I52" s="1"/>
  <c r="G52"/>
  <c r="I208" l="1"/>
  <c r="I207"/>
  <c r="I206"/>
  <c r="I292"/>
  <c r="I291"/>
  <c r="I158" l="1"/>
  <c r="I159"/>
  <c r="I205" l="1"/>
  <c r="I313" l="1"/>
  <c r="I290"/>
  <c r="I204"/>
  <c r="H50"/>
  <c r="I50" s="1"/>
  <c r="H49"/>
  <c r="I49" s="1"/>
  <c r="I312" l="1"/>
  <c r="I203" l="1"/>
  <c r="H48" l="1"/>
  <c r="H47"/>
  <c r="H46"/>
  <c r="I46" s="1"/>
  <c r="H45"/>
  <c r="I202"/>
  <c r="I201"/>
  <c r="I200"/>
  <c r="I199"/>
  <c r="I197"/>
  <c r="I198"/>
  <c r="I45" l="1"/>
  <c r="I48"/>
  <c r="I47"/>
  <c r="I196"/>
  <c r="H42"/>
  <c r="H43"/>
  <c r="I43" s="1"/>
  <c r="H41"/>
  <c r="I41" s="1"/>
  <c r="I42" l="1"/>
  <c r="I39"/>
  <c r="I40"/>
  <c r="I148"/>
  <c r="I149" s="1"/>
  <c r="H149"/>
  <c r="I151"/>
  <c r="I152"/>
  <c r="I153"/>
  <c r="I311" l="1"/>
  <c r="I309"/>
  <c r="I310"/>
  <c r="I38"/>
  <c r="H195"/>
  <c r="I195" s="1"/>
  <c r="G12"/>
  <c r="H12" s="1"/>
  <c r="G13"/>
  <c r="H13" s="1"/>
  <c r="I13" s="1"/>
  <c r="H14"/>
  <c r="I14" s="1"/>
  <c r="H15"/>
  <c r="I15" s="1"/>
  <c r="H16"/>
  <c r="H17"/>
  <c r="I17" s="1"/>
  <c r="H18"/>
  <c r="I18" s="1"/>
  <c r="H19"/>
  <c r="I19" s="1"/>
  <c r="H20"/>
  <c r="I20" s="1"/>
  <c r="H21"/>
  <c r="I21" s="1"/>
  <c r="H22"/>
  <c r="I22" s="1"/>
  <c r="H23"/>
  <c r="I23" s="1"/>
  <c r="I24"/>
  <c r="I25"/>
  <c r="I26"/>
  <c r="I27"/>
  <c r="I28"/>
  <c r="G31"/>
  <c r="H31" s="1"/>
  <c r="I31" s="1"/>
  <c r="G32"/>
  <c r="H32" s="1"/>
  <c r="I32" s="1"/>
  <c r="G33"/>
  <c r="H33" s="1"/>
  <c r="I33" s="1"/>
  <c r="H34"/>
  <c r="G35"/>
  <c r="H35" s="1"/>
  <c r="I35" s="1"/>
  <c r="H36"/>
  <c r="I36" s="1"/>
  <c r="H37"/>
  <c r="I37" s="1"/>
  <c r="H170"/>
  <c r="H171"/>
  <c r="I171" s="1"/>
  <c r="G173"/>
  <c r="H173" s="1"/>
  <c r="I173" s="1"/>
  <c r="G174"/>
  <c r="H174" s="1"/>
  <c r="I174" s="1"/>
  <c r="G175"/>
  <c r="H175" s="1"/>
  <c r="I175" s="1"/>
  <c r="G176"/>
  <c r="H176" s="1"/>
  <c r="I176" s="1"/>
  <c r="G177"/>
  <c r="H177" s="1"/>
  <c r="I177" s="1"/>
  <c r="H178"/>
  <c r="I178" s="1"/>
  <c r="H179"/>
  <c r="I179" s="1"/>
  <c r="H180"/>
  <c r="H181"/>
  <c r="I181" s="1"/>
  <c r="H182"/>
  <c r="I182" s="1"/>
  <c r="H183"/>
  <c r="I183" s="1"/>
  <c r="H184"/>
  <c r="I184" s="1"/>
  <c r="H185"/>
  <c r="H186"/>
  <c r="I186" s="1"/>
  <c r="H187"/>
  <c r="I187" s="1"/>
  <c r="H188"/>
  <c r="I188" s="1"/>
  <c r="H189"/>
  <c r="I189" s="1"/>
  <c r="H190"/>
  <c r="I190" s="1"/>
  <c r="H191"/>
  <c r="I191" s="1"/>
  <c r="H192"/>
  <c r="I192" s="1"/>
  <c r="I193"/>
  <c r="I194"/>
  <c r="H172"/>
  <c r="G172" s="1"/>
  <c r="I308"/>
  <c r="I296"/>
  <c r="I297"/>
  <c r="I298"/>
  <c r="I299"/>
  <c r="I301"/>
  <c r="I302"/>
  <c r="I303"/>
  <c r="I304"/>
  <c r="I305"/>
  <c r="I306"/>
  <c r="I307"/>
  <c r="I289"/>
  <c r="I294" s="1"/>
  <c r="I156"/>
  <c r="I157"/>
  <c r="I321" l="1"/>
  <c r="H146"/>
  <c r="H167" s="1"/>
  <c r="I16"/>
  <c r="I180"/>
  <c r="I185"/>
  <c r="I170"/>
  <c r="I12"/>
  <c r="I34"/>
  <c r="I146" l="1"/>
  <c r="I167" s="1"/>
  <c r="H322"/>
  <c r="H323" s="1"/>
  <c r="A1" i="11" s="1"/>
  <c r="I322" i="7"/>
  <c r="I323" l="1"/>
  <c r="B1" i="11" s="1"/>
</calcChain>
</file>

<file path=xl/sharedStrings.xml><?xml version="1.0" encoding="utf-8"?>
<sst xmlns="http://schemas.openxmlformats.org/spreadsheetml/2006/main" count="2043" uniqueCount="700">
  <si>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</si>
  <si>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</si>
  <si>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</si>
  <si>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</si>
  <si>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</si>
  <si>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</si>
  <si>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</si>
  <si>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</si>
  <si>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</si>
  <si>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</si>
  <si>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</si>
  <si>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</si>
  <si>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</si>
  <si>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</si>
  <si>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</si>
  <si>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</si>
  <si>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</si>
  <si>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</si>
  <si>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</si>
  <si>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</si>
  <si>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</si>
  <si>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</si>
  <si>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</si>
  <si>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</si>
  <si>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</si>
  <si>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</si>
  <si>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</si>
  <si>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</si>
  <si>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</si>
  <si>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</si>
  <si>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</si>
  <si>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</si>
  <si>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</si>
  <si>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</si>
  <si>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</si>
  <si>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</si>
  <si>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</si>
  <si>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</si>
  <si>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</si>
  <si>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</si>
  <si>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</si>
  <si>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</si>
  <si>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</si>
  <si>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</si>
  <si>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</si>
  <si>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</si>
  <si>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</si>
  <si>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</si>
  <si>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</si>
  <si>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Количество участвующих в мероприятии сотрудников – 223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</si>
  <si>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декабрь 2014 года</t>
  </si>
  <si>
    <t xml:space="preserve">Новогодние подарки </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</si>
  <si>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</si>
  <si>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</si>
  <si>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</si>
  <si>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</si>
  <si>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</si>
  <si>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</si>
  <si>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</si>
  <si>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</si>
  <si>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</si>
  <si>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</si>
  <si>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</si>
  <si>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</si>
  <si>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</si>
  <si>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</si>
  <si>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</si>
  <si>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</si>
  <si>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</si>
  <si>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</si>
  <si>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</si>
  <si>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</si>
  <si>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</si>
  <si>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</si>
  <si>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</si>
  <si>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</si>
  <si>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</si>
  <si>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</si>
  <si>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</si>
  <si>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</si>
  <si>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</si>
  <si>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</si>
  <si>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</si>
  <si>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</si>
  <si>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</si>
  <si>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</si>
  <si>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</si>
  <si>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</si>
  <si>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</si>
  <si>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</si>
  <si>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</si>
  <si>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</si>
  <si>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</si>
  <si>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</si>
  <si>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</si>
  <si>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</si>
  <si>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</si>
  <si>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</si>
  <si>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</si>
  <si>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</si>
  <si>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</si>
  <si>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</si>
  <si>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</si>
  <si>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</si>
  <si>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</si>
  <si>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</si>
  <si>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</si>
  <si>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</si>
  <si>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</si>
  <si>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</si>
  <si>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</si>
  <si>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</si>
  <si>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</si>
  <si>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</si>
  <si>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</si>
  <si>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</si>
  <si>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</si>
  <si>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</si>
  <si>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</si>
  <si>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</si>
  <si>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</si>
  <si>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</si>
  <si>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</si>
  <si>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</si>
  <si>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</si>
  <si>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</si>
  <si>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</si>
  <si>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</si>
  <si>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</si>
  <si>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</si>
  <si>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</si>
  <si>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</si>
  <si>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</si>
  <si>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</si>
  <si>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</si>
  <si>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</si>
  <si>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</si>
  <si>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</si>
  <si>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</si>
  <si>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</si>
  <si>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</si>
  <si>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</si>
  <si>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</si>
  <si>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</si>
  <si>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</si>
  <si>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</si>
  <si>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</si>
  <si>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</si>
  <si>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</si>
  <si>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</si>
  <si>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</si>
  <si>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</si>
  <si>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</si>
  <si>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</si>
  <si>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</si>
  <si>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</si>
  <si>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210 дней со дня вступления в силу Договора</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</si>
  <si>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</si>
  <si>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</si>
  <si>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</si>
  <si>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</si>
  <si>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</si>
  <si>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</si>
  <si>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</si>
  <si>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</si>
  <si>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</si>
  <si>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</si>
  <si>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</si>
  <si>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</si>
  <si>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</si>
  <si>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</si>
  <si>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</si>
  <si>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</si>
  <si>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</si>
  <si>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</si>
  <si>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</si>
  <si>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</si>
  <si>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</si>
  <si>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</si>
  <si>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</si>
  <si>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</si>
  <si>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</si>
  <si>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</si>
  <si>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</si>
  <si>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</si>
  <si>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</si>
  <si>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</si>
  <si>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</si>
  <si>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</si>
  <si>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</si>
  <si>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</si>
  <si>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</si>
  <si>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</si>
  <si>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</si>
  <si>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</si>
  <si>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</si>
  <si>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</si>
  <si>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</si>
  <si>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</si>
  <si>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</si>
  <si>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</si>
  <si>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</si>
  <si>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</si>
  <si>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</si>
  <si>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</si>
  <si>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</si>
  <si>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</si>
  <si>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</si>
  <si>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</si>
  <si>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</si>
  <si>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</si>
  <si>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</si>
  <si>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</si>
  <si>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</si>
  <si>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</si>
  <si>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</si>
  <si>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</si>
  <si>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</si>
  <si>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</si>
  <si>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</si>
  <si>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</si>
  <si>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</si>
  <si>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</si>
  <si>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</si>
  <si>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</si>
  <si>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0"/>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</si>
  <si>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</si>
  <si>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</si>
  <si>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</si>
  <si>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</si>
  <si>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</si>
  <si>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</si>
  <si>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</si>
  <si>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</si>
  <si>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</si>
  <si>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</si>
  <si>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</si>
  <si>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</si>
  <si>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</si>
  <si>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</si>
  <si>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</si>
  <si>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</si>
  <si>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</si>
  <si>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</si>
  <si>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</si>
  <si>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</si>
  <si>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</si>
  <si>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</si>
  <si>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</si>
  <si>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</si>
  <si>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</si>
  <si>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</si>
  <si>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</si>
  <si>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</si>
  <si>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</si>
  <si>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</si>
  <si>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</si>
  <si>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</si>
  <si>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</si>
  <si>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</si>
  <si>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</si>
  <si>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</si>
  <si>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</si>
  <si>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</si>
  <si>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</si>
  <si>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</si>
  <si>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</si>
  <si>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</si>
  <si>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</si>
  <si>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</si>
  <si>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</si>
  <si>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</si>
  <si>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</si>
  <si>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</si>
  <si>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</si>
  <si>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</si>
  <si>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</si>
  <si>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</si>
  <si>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</si>
  <si>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</si>
  <si>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</si>
  <si>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</si>
  <si>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</si>
  <si>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</si>
  <si>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</si>
  <si>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</si>
  <si>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</si>
  <si>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</si>
  <si>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</si>
  <si>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</si>
  <si>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</si>
  <si>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</si>
  <si>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</si>
  <si>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</si>
  <si>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</si>
  <si>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</si>
  <si>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</si>
  <si>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</si>
  <si>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</si>
  <si>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</si>
  <si>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</si>
  <si>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</si>
  <si>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</si>
  <si>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</si>
  <si>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</si>
  <si>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</si>
  <si>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</si>
  <si>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</si>
  <si>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</si>
  <si>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</si>
  <si>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</si>
  <si>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</si>
  <si>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</si>
  <si>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</si>
  <si>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</si>
  <si>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</si>
  <si>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</si>
  <si>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</si>
  <si>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</si>
  <si>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</si>
  <si>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</si>
  <si>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</si>
  <si>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</si>
  <si>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</si>
  <si>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</si>
  <si>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</si>
  <si>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</si>
  <si>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</si>
  <si>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</si>
  <si>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</si>
  <si>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</si>
  <si>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</si>
  <si>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</si>
  <si>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</si>
  <si>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</si>
  <si>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</si>
  <si>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</si>
  <si>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</si>
  <si>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</si>
  <si>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</si>
  <si>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</si>
  <si>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</si>
  <si>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</si>
  <si>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</si>
  <si>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</si>
  <si>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</si>
  <si>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</si>
  <si>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</si>
  <si>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</si>
  <si>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</si>
  <si>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</si>
  <si>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</si>
  <si>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</si>
  <si>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</si>
  <si>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</si>
  <si>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</si>
  <si>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</si>
  <si>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</si>
  <si>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</si>
  <si>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</si>
  <si>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</si>
  <si>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</si>
  <si>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</si>
  <si>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</si>
  <si>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</si>
  <si>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</si>
  <si>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</si>
  <si>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</si>
  <si>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</si>
  <si>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</si>
  <si>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</si>
  <si>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</si>
  <si>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</si>
  <si>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</si>
  <si>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</si>
  <si>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</si>
  <si>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</si>
  <si>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</si>
  <si>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</si>
  <si>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</si>
  <si>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</si>
  <si>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</si>
  <si>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</si>
  <si>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</si>
  <si>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</si>
  <si>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</si>
  <si>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</si>
  <si>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</si>
  <si>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</si>
  <si>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</si>
  <si>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</si>
  <si>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</si>
  <si>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</si>
  <si>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</si>
  <si>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</si>
  <si>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</si>
  <si>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</si>
  <si>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</si>
  <si>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</si>
  <si>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</si>
  <si>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</si>
  <si>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</si>
  <si>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</si>
  <si>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</si>
  <si>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</si>
  <si>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</si>
  <si>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</si>
  <si>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</si>
  <si>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</si>
  <si>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</si>
  <si>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</si>
  <si>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</si>
  <si>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</si>
  <si>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</si>
  <si>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</si>
  <si>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</si>
  <si>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</si>
  <si>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</si>
  <si>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</si>
  <si>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</si>
  <si>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</si>
  <si>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</si>
  <si>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</si>
  <si>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</si>
  <si>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</si>
  <si>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</si>
  <si>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</si>
  <si>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</si>
  <si>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</si>
  <si>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</si>
  <si>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</si>
  <si>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</si>
  <si>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</si>
  <si>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</si>
  <si>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</si>
  <si>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</si>
  <si>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</si>
  <si>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</si>
  <si>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</si>
  <si>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</si>
  <si>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</si>
  <si>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</si>
  <si>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</si>
  <si>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</si>
  <si>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</si>
  <si>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</si>
  <si>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</si>
  <si>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</si>
  <si>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</si>
  <si>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</si>
  <si>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</si>
  <si>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</si>
  <si>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</si>
  <si>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</si>
  <si>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</si>
  <si>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</si>
  <si>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</si>
  <si>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</si>
  <si>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</si>
  <si>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</si>
  <si>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</si>
  <si>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</si>
  <si>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Ротационный испаритель с нагревательной баней</t>
  </si>
  <si>
    <t xml:space="preserve">Вакуумный насос </t>
  </si>
  <si>
    <t>100 календарных дней со дня вступления в силу договора</t>
  </si>
  <si>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</si>
  <si>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</si>
  <si>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</si>
  <si>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</si>
  <si>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</si>
  <si>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</si>
  <si>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</si>
  <si>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</si>
  <si>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</si>
  <si>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</si>
  <si>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</si>
  <si>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</si>
  <si>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обеспечения деятельности Подготовительной школы UCL Foundation: компелкт 2</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</si>
  <si>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</si>
  <si>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</si>
  <si>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</si>
  <si>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</si>
  <si>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</si>
  <si>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</si>
  <si>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</si>
  <si>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</si>
  <si>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</si>
  <si>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</si>
  <si>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</si>
  <si>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</si>
  <si>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</si>
  <si>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</si>
  <si>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</si>
  <si>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</si>
  <si>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</si>
  <si>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</si>
  <si>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</si>
  <si>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</si>
  <si>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</si>
  <si>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</si>
  <si>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</si>
  <si>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</si>
  <si>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</si>
  <si>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</si>
  <si>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</si>
  <si>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</si>
  <si>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</si>
  <si>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</si>
  <si>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</si>
  <si>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</si>
  <si>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</si>
  <si>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</si>
  <si>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</si>
  <si>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</si>
  <si>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</si>
  <si>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 xml:space="preserve">Датчик давления в области 100÷10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</si>
  <si>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1000÷10 (-1) Торр, точность измерения не хуже 0,2%, пределы измерения в  диапазоне  10 (-1) Торр – 1000 Торр, подключаемый фланец KF 16  </t>
  </si>
  <si>
    <t>Многофункциональное устройство сбора данных</t>
  </si>
  <si>
    <t xml:space="preserve">Мельница вибрационная </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</si>
  <si>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Полное описание согласно Технической спецификации.</t>
  </si>
  <si>
    <t>Лабораторные расходные материалы для обеспечения
деятельности лаборатории клеточной технологии: комплект 8</t>
  </si>
  <si>
    <t>Лабораторные расходные материалы для обеспечения
деятельности лаборатории клеточной технологии: комплект 9</t>
  </si>
  <si>
    <t>Лабораторные расходные материалы для обеспечения
деятельности лаборатории клеточной технологии: комплект 14</t>
  </si>
  <si>
    <t>Лабораторные расходные материалы для обеспечения
деятельности лаборатории клеточной технологии: комплект 10</t>
  </si>
  <si>
    <t xml:space="preserve">Многофункциональное устройство сбора данных. Не менее четырех 16-битных аналоговых выхода (2.8 MC/с);  не менее 48 цифровых входов/выходов; не менее двух 32-битных и 80 МГц таймер/счетчик; не менее 7 программируемых входных диапазонов (± 100 мВ до ± 10В) на канал; Аналоговый и цифровой запуск. Каждому устройству прилагаются 2 коннекторных блока и 2 кабеля. 
Коннекторный блок. Экранированный соединительный блок ввода / вывода для 68-контактных систем сбора данных; Винтовые клеммы для простоты соединения ввода /вывода; Магнитная съемная крышка, совместимость с DIN-рейкой, и сбрасываемый предохранитель. 
Кабель. Длина не менее двух метров; Кабель включает в себя отдельные цифровые и аналоговые разделы. </t>
  </si>
  <si>
    <t xml:space="preserve"> 30 календарных дней со дня вступления в силу договора</t>
  </si>
  <si>
    <t>Изготовление имиджевой продукции: имиджевых информационно-презентационных материалов (брошюра - общий тираж 700, включая 400 брошюр на русском языке, 200 брошюр на английском языке, 100 брошюр на казахском языке; визитные карточки,общий тираж 350 шт.) Научного Парка Университета Astana Business Campus. Подробная характеристика согласно технической спецификации.</t>
  </si>
  <si>
    <t>Лабораторные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</si>
  <si>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</si>
  <si>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Лабораторные расходные материалы для реализации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</si>
  <si>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200 календарных дней со дня вступления в силу договора</t>
  </si>
  <si>
    <t>Мобильный  робот-манипулятор</t>
  </si>
  <si>
    <t xml:space="preserve">Комплект включает в себя: 
1) Мобильная платформа на 4 колесах для движения в любом направлении имеет следующие характеристики: длина: - не менее 580 мм, ширина: не менее 380 мм, высота: не менее 140 мм, клиренс: не менее 15 мм, вес: не менее 20 кг, полезная нагрузка: не менее 20 кг, максимальная скорость: не менее 0.8 м/с, электропитание: 24В постоянного тока, батарея: свинцово-кислотный перезаряжаемый аккумулятор на 24 В/5А, 
2) Рука манипулятора имеющая 5 осей поворота. высота: не менее 655 мм, вес: не менее 6.3 кг, полезная нагрузка: не менее 0.5 кг, рабочая зона: не менее 0.513 м3, диапазон объема движений: не менее 340⁰ для всех соединений, скорость: Соединение макс. 90 ⁰/сек, материалы: Литой Магний, электропитание: 24 В постоянного тока, 80 Вт. </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</si>
  <si>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</si>
  <si>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проекта "Создание лаборатории по предоставлению услуг пептидного синтеза".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</si>
  <si>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6</t>
  </si>
  <si>
    <t>до 15 ноября 2014 года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</si>
  <si>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8</t>
  </si>
  <si>
    <t>Лабораторные  расходные материалы для обеспечения деятельности учебных лабораторий Школы наук и технологий: комплект 26</t>
  </si>
  <si>
    <t>Датчик освещенности высокочувствительный</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</si>
  <si>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</si>
  <si>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</si>
  <si>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</si>
  <si>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12 бит; буферная память не менее 7 событий на канал; поддержка работы с USB2-интерфейсом; производительность системы по среднеквадратичному значению уровня шума не более чем 0.7 мВ; форм-фактор: настольный модуль; напряжение питания 12В; размеры не более (ШхВхД) 154 х 50 х 164 мм; вес не более 680 гр.</t>
  </si>
  <si>
    <t>Термогигрометр</t>
  </si>
  <si>
    <t>Источник бесперебойного питания</t>
  </si>
  <si>
    <t xml:space="preserve">запрос ценовых предложений </t>
  </si>
  <si>
    <t xml:space="preserve">Габариты  источника бесперебойного питания (Д х Г х В, мм) не менее 263 х 736 х 432.  Максимальная выходная мощность :  не менее  6400 Ватт / 8000 ВА;  Номинальное выходное напряжение:  230 В; Искажения формы выходного напряжения: менее 3%; Выходная частота (синхронизированная с электросетью): 50/60 Гц +/- 3 Гц с регулировкой пользователем +/- 0, 1; Выходные соединения: (1) Hard Wire 3-wire (H N + G); (4) IEC 320 C13; (4) IEC 320 C19; (6) IEC Jumpers. Байпас: Внутренний байпас (с автоматическим или ручным включением).
Номинальное входное напряжение: 230 В. Входная частота: 50/60 Гц +/- 5 Гц (автоматическое определение). Тип входного соединения: Hard Wire 3 wire (1PH+N+G), Hard Wire 5-wire (3PH + N + G). Диапазон входного напряжения при работе от сети: 160 - 280В. Суммарные гармонические искажения на входе: Менее 7% при полной загрузке.
Тип батареи: Необслуживаемая герметичная свинцово-кислотная батарея с загущенным электролитом : защита от утечек. Предварительно установленные батареи: 4. Типовое время перезарядки: 2.20 часов, Количество сменных комплектов батарей: 2. 
Рабочий диапазон параметров окружающей среды: 0 - 40 °C. Рабочий диапазон относительной влажности: 0 - 95% без конденсации. Рабочий диапазон высоты над уровнем моря: 0-3000 метры. Температура хранения: -15 - 45 °C. Высота над уровнем моря хранения: 0-15000 метры. Уровень акустического шума на расстоянии 1 метра от поверхности устройства: 55.00 дБ(А). Тепловыделение в режиме работы от сети: 1603.00 BTU/час. Класс защиты: IP 20
</t>
  </si>
  <si>
    <t>14 календарных дней со дня вступления в силу договора</t>
  </si>
  <si>
    <t>110 календарных дней со дня вступления в силу договора</t>
  </si>
  <si>
    <t>ПЦР-амплификатор</t>
  </si>
  <si>
    <t>Вместимость по образцам: 96 х 0,2 мл ПЦР пробирок или 1 х 96-луночный ПЦР планшет или до 71 х 0,5 мл ПЦР пробирок; Диапазон контроля температуры блока: 4-99 ° C; Режимы контроля температуры: Быстрый, Стандартный, Безопасный; Технология нагрева: элементы Пельтье, Технология Тройной Цепи; Величина блока градиента: более 12 рядов; Диапазон градиента: 1-20°C; Температурный диапазон допускающий градиент: 30-99°С; Однородность блока: &lt;± 0.3 ° C (20-72C); &lt;± 0,4 ° C (95C); Точность температуры блока: ± 0,2 ° С; Скорость нагрева: ок. 3 ° C / с; Скорость охлаждения: ок. 2 ° C / с; Размеры: не более 25x41.2x32.1 см; Вес: не более, не менее 11 кг (24,2 фунта); Мощность: 230 В, 50-60 Гц 700 Вт уровень шума &lt;40дБ</t>
  </si>
  <si>
    <t>Шейкер-инкубатор рефрижираторный</t>
  </si>
  <si>
    <t xml:space="preserve">Шейкер-инкубатор рефрижираторный с контролем температуры позволяющим устанавливать температуру инкубации выше или ниже комнатной. Контроль температуры: от 20°C ниже температуры в комнате до 80°C выше температуры в комнате. Цифровой таймер с установкой от 0.1 ч до 99.9 ч. Вместимость: вмещает колбы до 6 л. 
Размер камеры шейкераөинкубатора: 88.3 x 56.2 x 48.8 cm (34.8 x 22.3 x 19.3 in) – высота камеры шейкераөинкубатора измерена от верхней точки платформы до потолка камеры.
Размер платформы (ШxГ): 76 x 46 cm (30 x 18 in). Скорость качания: 25-500 об/мин. Диаметр орбиты: по выбору пользователя, 1 или 2 дюйма. Тип двигателя: бесщёточный электродвигатель постоянного тока. Исполнение: напольное.
Управление: Светодиодный дисплей (0,1 ℃ разрешение) и сенсорная клавиатура. Аудио- и визуальные сигналы предупреждения об отклонении от установленных параметров. Настройка верхнего предела температуры и сигнализация открытой двери. Порт RS-232. Европейский сертификат соответствия качеству. Гарантия от производителя 3 года.
Электропитание: 230 V/50 Hz
Внешние размеры не более, не менее (Ш x Г x В), 115.6 x 81.3 x 103.1 см (45.5 x 20 x 40.6 дюйм). Вес не более, не менее 216 кг (475 фунт).
</t>
  </si>
  <si>
    <t xml:space="preserve">Вортекс-миксер </t>
  </si>
  <si>
    <t>Вортекс-миксер с платформой для пробирок 12 мм.  Движение – орбитальное. Диапазон скоростей (об/мин) - 200 - 3,000. Максимальная нагрузка (кг) 0.5. Платформа - силиконовая резина. Размеры не более, не менее (мм, Ш×Г×В) 148×159×77. Масса (кг) 2.6. Электрические требования AC 100V ~ 240V, 50 / 60Hz</t>
  </si>
  <si>
    <t>Ультразвуковой гомогенизатор</t>
  </si>
  <si>
    <t>Ультразвуковой гомогенизатор с сонотродами и звукоизолирующим кожухом. Кожух для озвучания оснащён внутри подвижным столиком для образцов. Объемы проб от 0,25 мл до 1000 мл. таймер 0-15 минут. Импульсный режим для чувствительных образцов. Индикация излученной мощности. Номинальная мощность: 400 Вт. Размеры: высота: 23.5 дюйм (56.69 см), ширина: 9,9 дюйма (25,15 см), глубина: 12 дюймов (30,48 см). Вес не более, не менее 32 фунта.</t>
  </si>
  <si>
    <t>Центрифуга настольная</t>
  </si>
  <si>
    <t xml:space="preserve">Центрифуга настольная с охлаждением. Максимальная скорость об/мин – 17500 (30130 г);
Охлаждение, °C — от −11 до 40; поддержание установленной температуря в камере при закрытой крышке. встроенный конденсатоотводчик; максимальная вместимость — 30×1,5/2,0 мл 6×50 мл; тип емкостей — до 50 мл, планшеты, стрипы; сохранение в памяти до 50 программ; простой и понятный интерфейс; большой ЖК-дисплей, отражающий все рабочие параметры; время разгона до макс. скорости, с — &lt;25; время торможения от при макс скорости с &lt;25;  потребляемая мощность, Вт — 1050; габариты, ШхГхВ, мм — 380×640×290; вес, кг —  не более, не менее 56; включает ротор FA-45-30-11
</t>
  </si>
  <si>
    <t>Откачной пост</t>
  </si>
  <si>
    <t>Мини-дайвер</t>
  </si>
  <si>
    <t>Баро-дайвер</t>
  </si>
  <si>
    <t>Плювиометр</t>
  </si>
  <si>
    <t xml:space="preserve">Откачной пост на базе турбомолекулярного насоса с высоковакуумным фланцем ISO 63 (стандарт соединений) и диафрагменного насоса. Напряжение 220 В. Портативное, полностью интегрированное решение, поставляемое в виде настольной безмасляной системы малой массы, предназначено для небольших и средних объемов производства или для приложений, требующих высокой производительности, позволяет работать в широком диапазоне скоростей откачки. Компактная, легкая, безмасляная, чистая и прочная система. Легко переносится в небольшом рабочем пространстве. Вес не более 7,5 кг. Скорость откачки по Азоту(N2) не менее 60 л/сек, по водороду (Н2) не менее 40 л/сек, по гелию (Не) не менее 55 л/сек. Температура термообработки 80 С у ввода. Потребляемая мощность 220 В напряжение. Последовательная передача  кабель RS-232. Время откачки 1 литра до давления 24 мбар не более 60 сек, до 10-4 мбар не более 120 сек, до 7×10-5 мбар не более 160 сек. Скорость вращения не более 80 000 об/мин. Предельное давление 2×10-7 мбар. Время запуска не более 2 мин. </t>
  </si>
  <si>
    <t>Лабораторные  расходные материалы для обеспечения деятельности лаборатории физики и материаловедения: комплект 7</t>
  </si>
  <si>
    <t>до 31 октября 2014 года со дня вступления в силу Договора</t>
  </si>
  <si>
    <t>Лабораторные  расходные материалы для обеспечения деятельности лаборатории химии: комплект 2</t>
  </si>
  <si>
    <t>Лабораторные  расходные материалы для обеспечения деятельности научной лаборатории иммунобиологии МИЦ: комплект 12</t>
  </si>
  <si>
    <t>Лабораторные  расходные материалы для обеспечения деятельности учебной лаборатории Лабораторного центра Подготовительной школы UCL Foundation: комплект 4</t>
  </si>
  <si>
    <t>Лабораторные  расходные материалы для обеспечения деятельности учебной лаборатории Лабораторного центра Подготовительной школы UCL Foundation. Подробная характеристика согласно технической спецификации</t>
  </si>
  <si>
    <t>20 календарных дней со дня вступления в силу Договора</t>
  </si>
  <si>
    <t>Четырех-осевой универсальный контроллер</t>
  </si>
  <si>
    <t>Линейная платформа высокой точности</t>
  </si>
  <si>
    <t>Линейная платформа 600 мм</t>
  </si>
  <si>
    <t>Кремниевый фотоприемник</t>
  </si>
  <si>
    <t>Фотоприемник</t>
  </si>
  <si>
    <t xml:space="preserve">Диапазон перемещения не менее 70 мм; допускаемая нагрузка не менее 100 Н; минимальный шаг линейного движения не более 0.1 мкм; точность центрирования по оси не более 2 или ± 1 мкм; повторяемость в двух направлениях не более 0.2 или ± 0.1 мкм; максимальная скорость не менее 50 мм/сек; наклон не менее 60 или ± 30 мкрад; поворот вокруг вертикальной оси не менее 60 или ± 30 мкрад; прямолинейность не менее 1 или ± 0.5 мкм; среднее время безотказной работы не менее 20 000 ч; вес не более 2.7 кг. </t>
  </si>
  <si>
    <t>120 календарных дней со дня вступления в силу договора</t>
  </si>
  <si>
    <t>Лазерная система с диодной накачкой</t>
  </si>
  <si>
    <t>В комплект входит: лазерная головка (1 шт.), модуль удвоения частоты (1 шт.), блок питания с одним 40-Ваттным лазерным диодным модулем с оптоволокном (1 шт.). Характеристики лазерной головки: длина волны лазерного излучения должна быть 1064 нм; при номинальной частоте следования в 10 кГц средняя мощность должна быть 6.5 Вт; габариты лазерной головки должны быть не более 692.2 x 125.7 x 153.3 мм (длинна х ширина х высота). Характеристики лазерной системы при установленном модуле удвоения частоты: длина волны лазерного излучения должна быть 532 нм; при номинальной частоте следования в 7.5 кГц средняя мощность должна быть 3.5 Вт; габариты лазерной головки с установленным модулем удвоения частоты должны быть не более 847.6 x 131.3 x 153.3 мм (длинна х ширина х высота). Габариты блока питания должны быть не более 451.9 x 482.6 x 176.3 мм (длинна х ширина х высота). Полная характеристика согласно технической спецификации.</t>
  </si>
  <si>
    <t>Лабораторные расходные материалы для обеспечения деятельности научной лаборатории Междисциплинарного инструментального центра комплект 1</t>
  </si>
  <si>
    <t>Лабораторные реагенты для релизации проекта "Сохранение биоразнообразия фитопланктона озер Щучинско-Боровской курортной зоны с использованием комбинированной цитометрической и микроскопической методик". Подробная характеристика согласно технической спецификации</t>
  </si>
  <si>
    <t>Система воздухоподготовки чистого помещения с заданным микроклиматом и ограждающими конструкциями</t>
  </si>
  <si>
    <r>
      <t xml:space="preserve">Комплект включает: Вентиляционная система производительностью по расходу воздуха не менее 9 000 м3/ч;
Тип охладителя: Фреоновый; 
Параметры электропитания: 3/400/50 (А/В/Гц);
Материал корпуса: Оцинкованная сталь; 
Размер, мм 2221х975х1660;
Вес: 347 кг;
c сопутствующими элементами:
Компрессорно-конденсаторный блок мощностью - 32кВт;
Воздуховоды из оцинкованной стали;
Шумоглушитель канальный размер 300х300 мм, оцинкованная сталь, пластинчатый;
Подставка под кондиционер, металлический уголок, окрашенная,  ДхВхШ 1800/500/1900мм;
Огне задерживающий клапан с электроприводом 800х500 мм, электропривод ЭПП;
</t>
    </r>
    <r>
      <rPr>
        <sz val="12"/>
        <rFont val="Times New Roman"/>
        <family val="1"/>
        <charset val="204"/>
      </rPr>
      <t>Канальный фото каталитический очиститель воздуха;
Габаритные размеры 2100 х 1090 х 1090  мм. Мощность 740 Вт;
Количество блоков 9. Мощность, Вт 1490, Масса, кг 160;
Уровень шума, дБ (А) 0;
 Напряжение питания, В 220/380 (50 Гц);
 Перепад давления, Па 150–250;
Эффективность очистки воздуха за один проход: от пыли (более 1 мкм) 99,99 %, от аэрозолей 99,96 % (НЕРА Н13), от органических газофазных загрязнителей 98 %, от угарного газа 70 %, от бактериальных загрязнителей:  вирусы, бактерии, плесень, грибок 99,99 %;
Скорость очистки воздуха от летучих  органических соединений (С2–С8), мг/мин 20–26;
Шкаф управления климатической установкой, размером 500х300мм, оцинкованная сталь, окрашен полимерным покрытием;</t>
    </r>
    <r>
      <rPr>
        <sz val="12"/>
        <color theme="1"/>
        <rFont val="Times New Roman"/>
        <family val="1"/>
        <charset val="204"/>
      </rPr>
      <t xml:space="preserve">
Подробная характеристика согласно технической спецификации.</t>
    </r>
  </si>
  <si>
    <r>
      <t>Мини-дайвер – регистратор c диапазоном давления 10м водного столба для измерения уровня и температуры  грунтовых вод, температура от -20 до 80°C.</t>
    </r>
    <r>
      <rPr>
        <sz val="12"/>
        <color indexed="8"/>
        <rFont val="Calibri"/>
        <family val="2"/>
        <charset val="204"/>
      </rPr>
      <t xml:space="preserve"> </t>
    </r>
    <r>
      <rPr>
        <sz val="12"/>
        <color indexed="8"/>
        <rFont val="Times New Roman"/>
        <family val="1"/>
        <charset val="204"/>
      </rPr>
      <t>Нержавеющий керамический датчик давления точностью +/- 0,5 см водного столба и разрешающей способностью 0,2 см. водного столба. Память – 24 000 измерений. Диаметр – 22 х 90 мм. Вес – 40г.</t>
    </r>
  </si>
  <si>
    <t xml:space="preserve">Баро-дайвер - регистратор c диапазоном давления 1,5 м. водного столба для измерения атмосферного давления исследуемой области. Нержавеющий керамический датчик давления точностью +/- 0,5 см водного столба и разрешающей способностью 0,2 см. водного столба. От – 20 до 80°C. Память – 24 000 измерений . Диаметр – 22 х 90 мм. </t>
  </si>
  <si>
    <t xml:space="preserve">Тип датчика – опрокидывающийся ковш с герконом. Применяется для сбора дождевых осадков используя автономный регистратор данных. Накапливает до 6502 мм осадков. Прикрепляется к любой плоской поверхности. Длина кабеля – 12 м. Температура от -35 до + 80°C. Сделан из материала устойчивому к ультрафиолетовому излучению. Дискретность измерения 0,2 мм. Возможность внутренней калибровки в диапазоне +/-2 % . Возможность подключения к компьютеру через USB. Возможность регулирования интервала ведения журнала (по умолчанию каждый час). Включает  литиевую батарею. Данные могут быть экспортированы в Excel, базу данных и графические программы. Вес – 1,5 кг. Размер груза – 219 мм х 223 мм х 280 мм. </t>
  </si>
  <si>
    <t>Рентгеновский дифрактометр</t>
  </si>
  <si>
    <t xml:space="preserve">Раздел 1. Товары, работы, услуги, приобретения которых осуществляются в соответствии с пунктом 4.1. Правил закупок товаров, работ, услуг, утвержденных решением Попечительского совета "Назарбаев Университет" от 30.08.14 г. №16 (ранее 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 г. №3) </t>
  </si>
  <si>
    <t>Раздел 2. Товары, работы, услуги, приобретения которых осуществляются в соответствии с пунктом 3.1. Правил  закупок товаров, работ, услуг, утвержденных решением Попечительского совета "Назарбаев Университет" от 30.08.14 г. №16 (ранее Раздел 2.  Товары, работы, услуги, приобретения которых осуществляются в соответствии с пунктом 15 Правил Правил закупок товаров, работ, услуг, утвержденных решением Попечительского совета "Назарбаев Университет" от 10.12.2011 г. №3)</t>
  </si>
  <si>
    <t>Прибор для измерения соотношения заряда к массе электрона</t>
  </si>
  <si>
    <t>Катушки Гельмгольца радиусом: 14см не менее. Число оборотов: 160 на каждой катушке. Ускоряющее напряжения: 0-250 В. Прогиб пластины напряжение: 50 В-250 В. Рабочее напряжение: 220 В переменного тока / 50Гц На основе метода Томсона.</t>
  </si>
  <si>
    <t>Чувствительный элемент: кремниевый пин-диод; спектральная чувствительность от 320 нм до 1100 нм; в датчике должны быть реализованы переключаемые уровни усиления света: не менее 10000х, не менее 100х, не менее 1х; диапазоны измерений от 0 до 1 Люкс, от 0 до 100 Люкс; от 0 до 10000 Люкс; максимальная частота дискретизации не менее 1000 Гц; разрешение:  не более ± 0.01 Люкс при частоте 1000 Гц в масштабе от 0 до 100, не более  ± 0.0005 Люкс при частоте 5 Гц в масштабе от 0 до 100.</t>
  </si>
  <si>
    <t>Тестер для батарей</t>
  </si>
  <si>
    <t>В комплект входит: Система тестирования с независимыми тонко регулируемыми каналами, предназначенная для тестирования батарей, супер конденсаторов и других устройств хранения энергии. Комплект включает с себя: электронное устройство (оборудование), компьютер с программным обеспечением (РС),  кабель, соединяющий оборудование с РС. Все составные части настроены и готовы для использования. Система имеет количество каналов – 4; Диапазон напряжения системы: от 0 до 20V; Диапазон тока: высокий-10А ±10mA, средний-100mA±100uA, низкий-1mA±1uA; I/V кабель - 10A с зажимами типа аллигатор длиной 2 метра; Размеры (ширина х глубина х высота, дюйм): 15"x30"x25"; Тип цепи: биполярный линейный; Точность контроля напряжения и чтения (+/- 0.05% FSR) - 20mV; Максимальный ток для зарядки/разрядки - 10А; Максимальная постоянная мощность каждого канала - 200 W.</t>
  </si>
  <si>
    <t>подпункт 13</t>
  </si>
  <si>
    <t>Пластик ABS</t>
  </si>
  <si>
    <t>подпункт 5</t>
  </si>
  <si>
    <t xml:space="preserve">Цвет белый. Диаметр нити: 1,75 мм. Вес: 700 г. </t>
  </si>
  <si>
    <t>до 31 октября 2014 г.</t>
  </si>
  <si>
    <t>Лабораторные  расходные материалы для реализации учебных работ  школы UCL Foundation: комплект 5</t>
  </si>
  <si>
    <t>Лабораторные  расходные материалы для реализации учебных работ  школы UCL Foundation: комплект 6</t>
  </si>
  <si>
    <t>Портативный цифровой осциллограф 200 МГц</t>
  </si>
  <si>
    <t>Количество каналов не менее 4-х; полоса пропускания не менее 200 МГц; частота дискретизации не менее чем 2 Гвыб/с; глубина памяти  не менее чем 20 Квыб; разрешение не менее 8 бит; ЖК-дисплей не менее 5,7 дюйма; должна быть предусмотрена клавиша «Автонастройка», позволяющая  быстро обнаружить любые активные сигналы и автоматически установить органы управления вертикальной и горизонтальной разверткой, а также запустить оптимальное отображение этих сигналов; средства подключения – встроенные хост-порты USB; возможности измерений: не менее 23-х видов автоматических измерений амплитудных, временных и частотных параметров; возможность запоминания сигналов во внутренней или внешней (USB флэш-накопитель) памяти; математические функции  – математические функции должны включать сложение, вычитание, перемножение сигналов любых двух входных каналов и быстрое преобразование Фурье; должен присутствовать многоязычный интерфейс пользователя; должен присутствовать кабель питания.</t>
  </si>
  <si>
    <t>Осциллограф цифровой 1ГГц</t>
  </si>
  <si>
    <t>Количество каналов не менее 2-х; полоса пропускания не менее 1,0 ГГц; частота дискретизации не менее чем 5 Гвыб/с; глубина памяти не менее чем 2 Мвыб; разрешение не менее 8 бит; режим высокого разрешения не менее 12 бит: ≥ 50 мкс/дел; экран – не менее 8.5-дюймов с разрешением не менее 800 x 480 пикселей; средства подключения  –  не менее двух встроенных хост-порта USB; должна присутствовать возможность сохранения сигналов во внешнем съёмном USB-накопителе; осциллограф должен обеспечивать не менее 33 видов автоматических измерений; в осциллографе должен присутствовать встроенный частотомер (не менее 5,5 десятичных разрядов) по любому из каналов с измерением частоты до значения полосы пропускания осциллографа; должен присутствовать кабель питания.</t>
  </si>
  <si>
    <t>Лабораторные  расходные материалы для реализации  опытно-конструкторских работ проектов Офиса коммерциализации комплект 5</t>
  </si>
  <si>
    <t>7 календарных дней со дня вступления в силу Договора</t>
  </si>
  <si>
    <t>Лабораторные  расходные материалы для реализации учебных работ Школы наук и технологий: комплект 27</t>
  </si>
  <si>
    <t>Лабораторные  расходные материалы для реализации проекта "Пилотное производство гелиоколлекторов".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</si>
  <si>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</si>
  <si>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Монохроматор</t>
  </si>
  <si>
    <t xml:space="preserve">Стандартная линейчатая решетка </t>
  </si>
  <si>
    <t>Система регистрации</t>
  </si>
  <si>
    <t>Детектор</t>
  </si>
  <si>
    <t xml:space="preserve">Монохроматор, подсоединяемый к любому компьютеру через порты RS232 или IEEE-448. Сканирует в обоих направлениях и с постоянным спектральным разрешением. Пригодный для изучения флюоресценции и поглощения, детекторной характеризации, измерения тонких пленок и пр. Фокусное расстояние 240 мм, дисперсия 3.2 нм/мм, воспроизводимость длины волны не хуже 0.007 нм (с решеткой 1200 штр/мм), погрешность длины волны   ± 0.30 нм (с решеткой 1200 штр/мм), скорость сканирования 1-1200 нм/мин, побочное свечение не более 0.01% при 220 нм, максимальное разрешение 0.06 нм. Мощность 100 – 240 В,  50/60 Гц, 60 Вт. </t>
  </si>
  <si>
    <t xml:space="preserve">Стандартная линейчатая решетка, число штрихов 1200 штр/мм, пик 200 нм, диапазон 180-450 нм, пропускание в максимуме не менее 65% </t>
  </si>
  <si>
    <t>Стандартная линейчатая решетка, число штрихов 1200 штр/мм, пик 600 нм, диапазон 400-1500 нм, пропускание в максимуме не менее 80%</t>
  </si>
  <si>
    <t>Стандартная линейчатая решетка, число штрихов 600 штр/мм, пик 1200 нм, диапазон 800-3000 нм, пропускание в максимуме не менее 85%</t>
  </si>
  <si>
    <t>Система регистрации, подсоединяемая к компьютеру для монохроматоров, интерфейс USB2.0. Графически отображает зависимость интенсивности от длины волны, интенсивности от времени, позволяет накопителю данных ASCII импортировать другие интерфейсы,   A/D разрешение 16 бит, входное напряжение ± 5 Вольт постоянного тока, высоковольтное разрешение 244 мВ, разрешение 76.3 мкВ, время преобразования не более 2 мксек, входное напряжение 100-240 напряжения переменного тока, диапазон входного тока от 0 до -5 мкА.</t>
  </si>
  <si>
    <t>Детектор фотоумножитель с многощелочным фотокатодом для системы регистрации, спектральный диапазон 185-900 нм, спектральная чувствительность S20 (расширенная), диаметр 28 мм, размеры фотокатода 8×24 мм</t>
  </si>
  <si>
    <t>Сервер</t>
  </si>
  <si>
    <t>В комплект входит: • Формфактор: Rackmount,не более 2U
• Процессор: Архитектура x86; поддержка 64 битной архитектуры; не менее 8 ядер; не менее 2-х потоков на ядро; КЭШ не менее 16 МБ; номинальная тактовая частота не ниже 2,00 ГГц; максимальная тактовая частота не ниже 2,50 ГГц; типовая рассеиваемая мощность не более 100 Вт
•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и 2-х PCI-E 3.0 X8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жестеких дисков Serial Attached SCSI (SAS)\SATA или 6 твердотельных накопителей SAS\SATA; 1x 5.25” drives bays, 2x 1 Tb SATA 7200RPM HDD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Интерфейсы: не менее 1x RS-232, 1x RS-232 header, 1xVGA, 4xUSB 2.0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t>
  </si>
  <si>
    <t>Лабораторные  расходные материалы для реализации  опытно-конструкторских работ проектов Офиса коммерциализации комплект 6</t>
  </si>
  <si>
    <t>Услуга по определению первичной нуклеотидной последовательности</t>
  </si>
  <si>
    <t xml:space="preserve"> Услуга по содержанию лабораторных животных в виварии
</t>
  </si>
  <si>
    <t>Услуга по синтезу олигонуклеотидов</t>
  </si>
  <si>
    <t>Услуга по проведению 200 анализов по определению первичной нуклеотидной последовательности. Подробная характеристика согласно технической спецификации</t>
  </si>
  <si>
    <t>Услуга по синтезу олигонуклеотидов с общим количеством нуклеотидов 4600. Подробная характеристика согласно технической спецификации</t>
  </si>
  <si>
    <t>Услуга по содержанию 100 линейных лабораторных мышей: 50 мышей линии BALB/CJ (35 самок и 15 самцов) и 50 мышей линии С57BL/6J (35 самок и 15 самцов), их разведению и утилизации. Подробная характеристика согласно технической спецификации</t>
  </si>
  <si>
    <t>подпункт 2</t>
  </si>
  <si>
    <t>со дня вступления в силу договора до 31.12.2014 г.</t>
  </si>
  <si>
    <t>не позднее 29  декабря 2014 года</t>
  </si>
  <si>
    <t>Лабораторные  расходные материалы для реализации проекта "Улучшенное манипулирование объектами с применением многофункциональной роботизированнной руки для интеллектуальной промышленной автоматики". Подробная характеристика согласно технической спецификации</t>
  </si>
  <si>
    <t>Последовательный волнодисперсионный рентгенофлуоресцентный спектрометр</t>
  </si>
  <si>
    <t>В комплект входит:последовательный волнодисперсионный рентгенофлуоресцентный спектрометр, гониометр, рентгеновские трубки, генератор высокого напряжения, детектирующая система, счетная и контрольная электроника,оптические устройства, 2 коллиматора первичного рентгеновского пучка, 4 фильтра первичного  рентгеновского пучка, кристаллы анализаторы, устройство загрузки проб в измерительную камеру, держатели проб, проточный пропорциональный Аргон-Метановый детектор и сцинтилляционный детектор. Подробная характеристика согласно технической спецификации</t>
  </si>
  <si>
    <t xml:space="preserve">150 календарнцых дней  со дня вступления в силу договора </t>
  </si>
  <si>
    <t>г. Астана, ул. Валиханова д.13/1, РГП на ПХВ «Национальный Центр Биотехнологии» Республики Казахстан МОН РК</t>
  </si>
  <si>
    <t>Директор Департамента закупок и материально-технического обеспечения _______________________Cулейменова Г.Б.</t>
  </si>
  <si>
    <t>Программный комплекс TAS Engineering</t>
  </si>
  <si>
    <t>подпункт 12</t>
  </si>
  <si>
    <t>Лабораторные расходные материалы для реализации научно-исследовательских работ: комплект 1</t>
  </si>
  <si>
    <t xml:space="preserve">30 календарных дней </t>
  </si>
  <si>
    <t>Лабораторные расходные материалы для реализации научно-исследовательских работ по проекту "Исследование возможностей применения возобновляемых источников энергии для малых/мобильных автономных систем"</t>
  </si>
  <si>
    <t xml:space="preserve">Программный комплекс TAS Engineering состоит из программного обеспечения TAS Engineering, обязательного обновления программы TAS Engineering и технической поддержки, а также 7-ми лицензий. Программное обеспечение TAS Engineering - многофункциональный комплекс для моделирования зданий, состоящий из трех составляющих: «3D Конструктор», «Симулятор зданий» и «Менеджер просмотра результатов». 
</t>
  </si>
  <si>
    <t>Лабораторные  расходные материалы для реализации учебных работ Школы наук и технологий: комплект 28</t>
  </si>
  <si>
    <t>Паяный пластинчатый теплообменник. Диаметр 100 мм. Длина 570 мм. Диаметр патрубков 3/4 дюйма. Максимальная температура 150 С. Максимальное давление 16 бар. Масса 8,7 кг. Максимальная передаваемая мощность 130 кВт</t>
  </si>
  <si>
    <t>до 30 ноября 2014 года</t>
  </si>
  <si>
    <t>Компрессор</t>
  </si>
  <si>
    <t>подпункт 6</t>
  </si>
  <si>
    <t>Пластинчатый теплообменник</t>
  </si>
  <si>
    <t>Число осей не менее 4; на интерфейсной панели должны находиться индикатор питания, кнопка остановки всех действий, коннектор для удаленного управления; интерфейс связи должен осуществляется через RJ45 Ethernet; поддерживаемые типы электродвигателей: серводвигатель постоянного тока, шаговый электродвигатель, вентильный электродвигатель; требования к электропитанию: 115/230В, 50/60 Гц; размеры не менее 482 x 508 x 177 мм; вес не более 16 кг.</t>
  </si>
  <si>
    <t>Диапазон перемещения не менее 600 мм; допускаемая нагрузка не менее 600 Н; минимальный шаг линейного движения не более 0.02 мкм; точность центрирования по оси не более 20 или ± 10 мкм; повторяемость в двух направлениях не более 0.5 или ± 0.25 мкм; максимальная скорость не менее 1000 мм/сек; наклон не менее 150 или ± 75 мкрад; поворот вокруг вертикальной оси не менее 150 или ± 75 мкрад; среднее время безотказной работы не менее 20 000 ч; вес не менее 23 кг.</t>
  </si>
  <si>
    <t>Диапазон длины волны от 320 до 1000 нм; вещество детектора - кремний; максимальное усиление преобразования не менее 350 В/Вт; диаметр детектора не менее 0.4 мм; полоса пропускания от 30 кГц до 1 ГГц; тип выходного разъема должен быть SMA; выходной импеданс 50 Ом; требования по электропитанию ±15 В.</t>
  </si>
  <si>
    <t>Диапазон длины волны от 900 до 1700 нм; вещество детектора - арсенид галлия-индия; максимальное  усиление преобразования не менее 700 В/Вт; диаметр детектора не менее 0.1 мм; полоса пропускания от 30 кГц до 1 ГГц; тип выходного разъема должен быть SMA; выходной импеданс 50 Ом; требования по электропитанию ±15 В.</t>
  </si>
  <si>
    <t>Батометр гидрологический</t>
  </si>
  <si>
    <r>
      <t xml:space="preserve">Комплект включает в себя: батометр гидрологический 5,0 л, груз 1 кг с системой крепления -  </t>
    </r>
    <r>
      <rPr>
        <sz val="12"/>
        <color indexed="8"/>
        <rFont val="Times New Roman"/>
        <family val="1"/>
        <charset val="204"/>
      </rPr>
      <t>3 шт, линь калиброванный (разметка 1 м) - 30 м, чехол</t>
    </r>
    <r>
      <rPr>
        <sz val="12"/>
        <color indexed="8"/>
        <rFont val="Times New Roman"/>
        <family val="1"/>
        <charset val="204"/>
      </rPr>
      <t xml:space="preserve"> для транспортировки и хранения батометра объемом 5 л, глубиномер, устройство для горизонтального погружения. Батометр оснащен </t>
    </r>
    <r>
      <rPr>
        <sz val="12"/>
        <color indexed="8"/>
        <rFont val="Times New Roman"/>
        <family val="1"/>
        <charset val="204"/>
      </rPr>
      <t>встроенным</t>
    </r>
    <r>
      <rPr>
        <sz val="12"/>
        <color indexed="8"/>
        <rFont val="Times New Roman"/>
        <family val="1"/>
        <charset val="204"/>
      </rPr>
      <t xml:space="preserve"> термометром. Диапазон измеряемых температур -</t>
    </r>
    <r>
      <rPr>
        <sz val="12"/>
        <color indexed="8"/>
        <rFont val="Times New Roman"/>
        <family val="1"/>
        <charset val="204"/>
      </rPr>
      <t xml:space="preserve"> 0-40° С, дискретность 1° С</t>
    </r>
    <r>
      <rPr>
        <sz val="12"/>
        <color indexed="8"/>
        <rFont val="Times New Roman"/>
        <family val="1"/>
        <charset val="204"/>
      </rPr>
      <t>. Глубина погружения глубинометра – до 70 м, дискретность – 1 м.</t>
    </r>
  </si>
  <si>
    <t xml:space="preserve">Батометр Рутнера </t>
  </si>
  <si>
    <r>
      <t xml:space="preserve">Комплект включает в себя: батометр </t>
    </r>
    <r>
      <rPr>
        <sz val="12"/>
        <color indexed="8"/>
        <rFont val="Times New Roman"/>
        <family val="1"/>
        <charset val="204"/>
      </rPr>
      <t xml:space="preserve">Рутнера </t>
    </r>
    <r>
      <rPr>
        <sz val="12"/>
        <color indexed="8"/>
        <rFont val="Times New Roman"/>
        <family val="1"/>
        <charset val="204"/>
      </rPr>
      <t xml:space="preserve">5,0 л, груз 1 кг с системой крепления - 3 шт, линь калиброванный (разметка 1 м) - 30 м, чехол для транспортировки и хранения батометра объемом 5 л, глубиномер. Батометр оснащен </t>
    </r>
    <r>
      <rPr>
        <sz val="12"/>
        <color indexed="8"/>
        <rFont val="Times New Roman"/>
        <family val="1"/>
        <charset val="204"/>
      </rPr>
      <t>встроенным</t>
    </r>
    <r>
      <rPr>
        <sz val="12"/>
        <color indexed="8"/>
        <rFont val="Times New Roman"/>
        <family val="1"/>
        <charset val="204"/>
      </rPr>
      <t xml:space="preserve"> термометром. Диапазон измеряемых температур -</t>
    </r>
    <r>
      <rPr>
        <sz val="12"/>
        <color indexed="8"/>
        <rFont val="Times New Roman"/>
        <family val="1"/>
        <charset val="204"/>
      </rPr>
      <t xml:space="preserve"> 0-40° С, дискретность 1° С</t>
    </r>
    <r>
      <rPr>
        <sz val="12"/>
        <color indexed="8"/>
        <rFont val="Times New Roman"/>
        <family val="1"/>
        <charset val="204"/>
      </rPr>
      <t>. Глубина погружения глубинометра – до 70 м, дискретность – 1 м.</t>
    </r>
  </si>
  <si>
    <t xml:space="preserve">В комплект входит: источник рентгеновского излучения - 1 шт.; гониометр - 1 шт.; гониометрическая  χ головка -1 шт., поворотный столик Rx, Ry - 1 шт.; ячейка для анализа Li батарей - 1 шт.; столик для вращения порошковых образцов - 1 шт.; автоматический сменщик образцов на 6 позиций - 1 шт.; оптическая система - 1 шт.; чиллер для охлаждения рентгеновской трубки и электроники - 1 шт., блок бесперебойного питания от стандартной трехфазной сети 380В - 1 шт.; комплект ЗИП для дифрактометра и входящих в его состав приставок - 1 шт.
Подробная характеристика согласно технической спецификации.
</t>
  </si>
  <si>
    <r>
      <t>Размеры корпуса: ширина от 150 до 300 мм; высота от 250 до 450 мм; диаметр от 300 до 600 мм; вес насоса от 7 кг до 14 кг;  Объем от 2.5 м</t>
    </r>
    <r>
      <rPr>
        <vertAlign val="superscript"/>
        <sz val="12"/>
        <color indexed="8"/>
        <rFont val="Times New Roman"/>
        <family val="1"/>
        <charset val="204"/>
      </rPr>
      <t>3</t>
    </r>
    <r>
      <rPr>
        <sz val="12"/>
        <color indexed="8"/>
        <rFont val="Times New Roman"/>
        <family val="1"/>
        <charset val="204"/>
      </rPr>
      <t>/ч до 3.5 м</t>
    </r>
    <r>
      <rPr>
        <vertAlign val="superscript"/>
        <sz val="12"/>
        <color indexed="8"/>
        <rFont val="Times New Roman"/>
        <family val="1"/>
        <charset val="204"/>
      </rPr>
      <t>3</t>
    </r>
    <r>
      <rPr>
        <sz val="12"/>
        <color indexed="8"/>
        <rFont val="Times New Roman"/>
        <family val="1"/>
        <charset val="204"/>
      </rPr>
      <t>/ч; максимальный (абсолютный) вакуум от 1.0 мбар до 2.5 мбар; электрические требования от 100 В и 50 Гц до 240 В и 60 Гц; номинальная скорость от 1500 мин</t>
    </r>
    <r>
      <rPr>
        <vertAlign val="superscript"/>
        <sz val="12"/>
        <color indexed="8"/>
        <rFont val="Times New Roman"/>
        <family val="1"/>
        <charset val="204"/>
      </rPr>
      <t>-1</t>
    </r>
    <r>
      <rPr>
        <sz val="12"/>
        <color indexed="8"/>
        <rFont val="Times New Roman"/>
        <family val="1"/>
        <charset val="204"/>
      </rPr>
      <t xml:space="preserve"> до 1600 мин</t>
    </r>
    <r>
      <rPr>
        <vertAlign val="superscript"/>
        <sz val="12"/>
        <color indexed="8"/>
        <rFont val="Times New Roman"/>
        <family val="1"/>
        <charset val="204"/>
      </rPr>
      <t>-1</t>
    </r>
    <r>
      <rPr>
        <sz val="12"/>
        <color indexed="8"/>
        <rFont val="Times New Roman"/>
        <family val="1"/>
        <charset val="204"/>
      </rPr>
      <t>; потребление энергии от 350 Вт до 400 Вт</t>
    </r>
  </si>
  <si>
    <r>
      <t>Размеры корпуса: ширина от 150 до 250 мм; высота от 250 до 450 мм; диаметр от 200 до 400 мм; вес насоса от 5 кг до 8 кг; объем от 1.5 м</t>
    </r>
    <r>
      <rPr>
        <vertAlign val="superscript"/>
        <sz val="12"/>
        <color indexed="8"/>
        <rFont val="Times New Roman"/>
        <family val="1"/>
        <charset val="204"/>
      </rPr>
      <t>3</t>
    </r>
    <r>
      <rPr>
        <sz val="12"/>
        <color indexed="8"/>
        <rFont val="Times New Roman"/>
        <family val="1"/>
        <charset val="204"/>
      </rPr>
      <t>/ч до 2.0 м</t>
    </r>
    <r>
      <rPr>
        <vertAlign val="superscript"/>
        <sz val="12"/>
        <color indexed="8"/>
        <rFont val="Times New Roman"/>
        <family val="1"/>
        <charset val="204"/>
      </rPr>
      <t>3</t>
    </r>
    <r>
      <rPr>
        <sz val="12"/>
        <color indexed="8"/>
        <rFont val="Times New Roman"/>
        <family val="1"/>
        <charset val="204"/>
      </rPr>
      <t>/ч; максимальный (абсолютный) вакуум от 5 мбар до 10 мбар; электрические требования от 100 В и 50 Гц до 240 В и 60 Гц; номинальная скорость от 1500 мин</t>
    </r>
    <r>
      <rPr>
        <vertAlign val="superscript"/>
        <sz val="12"/>
        <color indexed="8"/>
        <rFont val="Times New Roman"/>
        <family val="1"/>
        <charset val="204"/>
      </rPr>
      <t>-1</t>
    </r>
    <r>
      <rPr>
        <sz val="12"/>
        <color indexed="8"/>
        <rFont val="Times New Roman"/>
        <family val="1"/>
        <charset val="204"/>
      </rPr>
      <t xml:space="preserve"> до 1600 мин</t>
    </r>
    <r>
      <rPr>
        <vertAlign val="superscript"/>
        <sz val="12"/>
        <color indexed="8"/>
        <rFont val="Times New Roman"/>
        <family val="1"/>
        <charset val="204"/>
      </rPr>
      <t>-1</t>
    </r>
    <r>
      <rPr>
        <sz val="12"/>
        <color indexed="8"/>
        <rFont val="Times New Roman"/>
        <family val="1"/>
        <charset val="204"/>
      </rPr>
      <t>; потребление энергии от 200 Вт до 250 Вт</t>
    </r>
  </si>
  <si>
    <t>Размеры циркулирующего охладителя: ширина от 250 до 300 мм; высота от 400 до 550 мм; диаметр от 350 до 500 мм; вес от 25 кг до 35 кг; температурный диапазон от -10°С до +25°С; объем резервуара от 2.5 л до 3 л; давление насоса от 0.5 мбар, до 0.7 мбар; скорость охлаждения от 2.0 л/мин до 3 л/мин; электрические требования от 100 В и 50 Гц до 240 В и 60 Гц; потребление энергии от 800 Вт до 900 Вт</t>
  </si>
  <si>
    <t xml:space="preserve">Специализированный бесшумный, смазываемый маслом компрессор. Уровень шума: 45 дБ. Максимальное давление: 8 бар. Производительность: 50 л/мин. Ёмкость бака: 24 л. Напряжение/частота: 230 В/50 Гц. 2 быстроразъёмные розетки KD3-CK-4 и KD4-1/4 4-A. С соединительным штекером  KS4-CK-4.Со шлангом диаметром 6х1 м и длиной  2,5 м. Имеется регулятор давления и влагоотделитель.
</t>
  </si>
  <si>
    <t>Лабораторные расходные материалы дляреализации научно-исследовательских работ лаборатории микроскопии Междисциплинарного инструментального центра: комплект 2</t>
  </si>
  <si>
    <t>Лабораторные  расходные материалы для реализации научно-исследовательского проекта лаборатории иммунобиологии МИЦ: комплект 13</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</si>
  <si>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</si>
  <si>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СIP</t>
  </si>
  <si>
    <t xml:space="preserve">по 7 ноября 2014 года </t>
  </si>
  <si>
    <t>Лабораторные принадлежности для проведения практических занятий  школы UCL Foundation,согласно технической спецификации.</t>
  </si>
  <si>
    <r>
      <t>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до  0.14 м2 до 0.15 м2; электрические требования от 100 В и 50 Гц до 240 В и 60 Гц; потребление энергии от 55 Вт до 65 Вт; регулируемый угол от 0° до 25°; объем колбы от 50 мл до 4000 мл. Размеры нагревательной бани: ширина от 250 до 300 мм; высота от 200 до 250 мм; диаметр от 250 до 350 мм; вес от 3.5 кг до 5.5 кг.</t>
    </r>
    <r>
      <rPr>
        <sz val="12"/>
        <color theme="1"/>
        <rFont val="Times New Roman"/>
        <family val="1"/>
        <charset val="204"/>
      </rPr>
      <t>,</t>
    </r>
    <r>
      <rPr>
        <sz val="11"/>
        <color rgb="FF000000"/>
        <rFont val="Times New Roman"/>
        <family val="1"/>
        <charset val="204"/>
      </rPr>
      <t>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t>
    </r>
  </si>
  <si>
    <t>Размеры нагревательной бани: ширина от 250 до 300 мм; высота от 200 до 250 мм; диаметр от 250 до 350 мм; вес от 3.5 кг до 5.5 кг; 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 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от 0.14 м2 до 0.15 м2; электрические требования от 100 В и 50 Гц, до 240 В и 60 Гц; потребление энергии от 55 Вт до 65 Вт; регулируемый угол от 0°, не более 25°; объем колбы от 50 мл до 4000 мл.</t>
  </si>
  <si>
    <t>в течение 5 календарных дней после оплаты</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</si>
  <si>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Подробная характеристика согласно технической спецификации</t>
  </si>
  <si>
    <t>до 30.12.14 г.</t>
  </si>
  <si>
    <t>Доступ к базе данных по выбросам парникового газа от сжигания топлива</t>
  </si>
  <si>
    <t>Годовой доступ к базе данных по выбросам парниковых газов от сжигания топлива в разрезе стран. CO2 Emissions from Fuel Combustion (2014 edition)</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</si>
  <si>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комплект 31</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</si>
  <si>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Подробная характеристика согласно технической спецификации</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</si>
  <si>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комплект 32</t>
  </si>
  <si>
    <t>декалитр</t>
  </si>
  <si>
    <t>Спирт этиловый</t>
  </si>
  <si>
    <t>EXW</t>
  </si>
  <si>
    <t>Акмолинская область</t>
  </si>
  <si>
    <t xml:space="preserve">Услуги по планово- предупредительному ремонту оборудования Biacore X100 (SPR биосенсора) </t>
  </si>
  <si>
    <t>со дня вступления Договора в силу и по 15 декабря 2014 года включительно</t>
  </si>
  <si>
    <t xml:space="preserve">Услуги по планово-предупредительному ремонту оборудования Biacore X100 (SPR биосенсора) включают:
-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 проверка вставки чипа;              
- чистка жидкостной системы.
Все необходимые материалы предоставляются Исполнителем.
Данные услуги будут проводиться 2 раза.
</t>
  </si>
  <si>
    <t>Спирт этиловый ректификованный класса "ЛЮКС". Молекулярная формула: С2Н5OH. Молекулярная масса: 46,07. Прозрачная безцветная жидкость без посторонних частиц с характерным запахом. Объемная доля спирта не менее 96,3 %.
 (1 декалитр = 10 литров)</t>
  </si>
  <si>
    <t>Лабораторные  расходные материалы для реализации учебных работ Школы наук и технологий: комплект 33</t>
  </si>
  <si>
    <t>Программа определения растворимости по Хансену</t>
  </si>
  <si>
    <t>до 31.12.2014 года</t>
  </si>
  <si>
    <t>исключено</t>
  </si>
  <si>
    <t>Программа определения растворимости по Хансену: комплект вкючает в себя программное обеспечение, набор данных (рабочих примеров) и электронную книгу, согласно технической спецификации</t>
  </si>
  <si>
    <t>(с дополнениями и изменениями от 12.11.2014 г.)</t>
  </si>
  <si>
    <t>30 календарных дней с даты поступления предоплаты</t>
  </si>
  <si>
    <t>Аудит годовой финансовой отчетности за 2014-2016 годы</t>
  </si>
  <si>
    <t>Проведение аудита отдельной и консолидированной финансовой отчетности частного учреждения «Nazarbayev University Research and Innovation System» за 2014-2016 годы</t>
  </si>
  <si>
    <t xml:space="preserve"> 15 марта 2017 года</t>
  </si>
  <si>
    <t>г. Астана,
пр. Кабанбай батыра, 53</t>
  </si>
</sst>
</file>

<file path=xl/styles.xml><?xml version="1.0" encoding="utf-8"?>
<styleSheet xmlns="http://schemas.openxmlformats.org/spreadsheetml/2006/main">
  <numFmts count="4">
    <numFmt numFmtId="43" formatCode="_-* #,##0.00_р_._-;\-* #,##0.00_р_._-;_-* &quot;-&quot;??_р_._-;_-@_-"/>
    <numFmt numFmtId="164" formatCode="_(* #,##0.00_);_(* \(#,##0.00\);_(* &quot;-&quot;??_);_(@_)"/>
    <numFmt numFmtId="165" formatCode="0.0"/>
    <numFmt numFmtId="166" formatCode="#,##0.0"/>
  </numFmts>
  <fonts count="51">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sz val="72"/>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0"/>
      <color theme="1"/>
      <name val="Times New Roman"/>
      <family val="1"/>
      <charset val="204"/>
    </font>
    <font>
      <sz val="10"/>
      <color theme="1"/>
      <name val="Times New Roman"/>
      <family val="1"/>
    </font>
    <font>
      <sz val="48"/>
      <color indexed="8"/>
      <name val="Times New Roman"/>
      <family val="1"/>
      <charset val="204"/>
    </font>
    <font>
      <sz val="48"/>
      <color theme="1"/>
      <name val="Calibri"/>
      <family val="2"/>
      <charset val="204"/>
      <scheme val="minor"/>
    </font>
    <font>
      <sz val="11"/>
      <color indexed="10"/>
      <name val="Times New Roman"/>
      <family val="1"/>
      <charset val="204"/>
    </font>
    <font>
      <sz val="12"/>
      <color theme="1"/>
      <name val="Times"/>
      <family val="1"/>
    </font>
    <font>
      <u/>
      <sz val="11"/>
      <color theme="10"/>
      <name val="Calibri"/>
      <family val="2"/>
      <scheme val="minor"/>
    </font>
    <font>
      <sz val="11"/>
      <color rgb="FF006100"/>
      <name val="Calibri"/>
      <family val="2"/>
      <scheme val="minor"/>
    </font>
    <font>
      <sz val="12"/>
      <color theme="1"/>
      <name val="Times New Roman"/>
      <family val="1"/>
      <charset val="204"/>
    </font>
    <font>
      <sz val="11"/>
      <color indexed="8"/>
      <name val="Calibri"/>
      <family val="2"/>
    </font>
    <font>
      <sz val="12"/>
      <color rgb="FF000000"/>
      <name val="Times New Roman"/>
      <family val="1"/>
    </font>
    <font>
      <sz val="12"/>
      <color theme="1"/>
      <name val="Times New Roman"/>
      <family val="1"/>
    </font>
    <font>
      <sz val="11"/>
      <color indexed="63"/>
      <name val="Calibri"/>
      <family val="2"/>
    </font>
    <font>
      <sz val="12"/>
      <name val="Times New Roman"/>
      <family val="1"/>
      <charset val="204"/>
    </font>
    <font>
      <sz val="11"/>
      <color rgb="FF000000"/>
      <name val="Times New Roman"/>
      <family val="1"/>
    </font>
    <font>
      <sz val="11"/>
      <name val="Times New Roman"/>
      <family val="1"/>
    </font>
    <font>
      <sz val="14"/>
      <color theme="1"/>
      <name val="Times New Roman"/>
      <family val="1"/>
    </font>
    <font>
      <sz val="12"/>
      <color indexed="8"/>
      <name val="Times New Roman"/>
      <family val="1"/>
    </font>
    <font>
      <sz val="12"/>
      <color rgb="FF000000"/>
      <name val="Times New Roman"/>
      <family val="1"/>
      <charset val="204"/>
    </font>
    <font>
      <sz val="12"/>
      <color indexed="8"/>
      <name val="Times New Roman"/>
      <family val="1"/>
      <charset val="204"/>
    </font>
    <font>
      <sz val="12"/>
      <color indexed="8"/>
      <name val="Calibri"/>
      <family val="2"/>
      <charset val="204"/>
    </font>
    <font>
      <vertAlign val="superscript"/>
      <sz val="12"/>
      <color indexed="8"/>
      <name val="Times New Roman"/>
      <family val="1"/>
      <charset val="204"/>
    </font>
    <font>
      <b/>
      <sz val="12"/>
      <color theme="1"/>
      <name val="Times New Roman"/>
      <family val="1"/>
      <charset val="204"/>
    </font>
    <font>
      <sz val="14"/>
      <color theme="1"/>
      <name val="Times"/>
      <family val="1"/>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2">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8" fillId="0" borderId="0"/>
    <xf numFmtId="0" fontId="19" fillId="0" borderId="0" applyNumberFormat="0" applyFill="0" applyBorder="0" applyAlignment="0" applyProtection="0"/>
    <xf numFmtId="0" fontId="1" fillId="0" borderId="0"/>
    <xf numFmtId="0" fontId="17" fillId="0" borderId="0"/>
    <xf numFmtId="43" fontId="5" fillId="0" borderId="0" applyFont="0" applyFill="0" applyBorder="0" applyAlignment="0" applyProtection="0"/>
    <xf numFmtId="0" fontId="33" fillId="0" borderId="0" applyNumberFormat="0" applyFill="0" applyBorder="0" applyAlignment="0" applyProtection="0"/>
    <xf numFmtId="0" fontId="17" fillId="0" borderId="0"/>
    <xf numFmtId="0" fontId="34" fillId="6" borderId="0" applyNumberFormat="0" applyBorder="0" applyAlignment="0" applyProtection="0"/>
    <xf numFmtId="0" fontId="36" fillId="0" borderId="0"/>
    <xf numFmtId="0" fontId="39" fillId="0" borderId="0"/>
    <xf numFmtId="164" fontId="1" fillId="0" borderId="0" applyFont="0" applyFill="0" applyBorder="0" applyAlignment="0" applyProtection="0"/>
  </cellStyleXfs>
  <cellXfs count="299">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4" borderId="2" xfId="2" applyNumberFormat="1" applyFont="1" applyFill="1" applyBorder="1" applyAlignment="1">
      <alignment horizontal="center" vertical="center" wrapText="1"/>
    </xf>
    <xf numFmtId="3" fontId="10" fillId="3" borderId="2" xfId="2" applyNumberFormat="1" applyFont="1" applyFill="1" applyBorder="1" applyAlignment="1">
      <alignment horizontal="center" vertical="center" wrapText="1"/>
    </xf>
    <xf numFmtId="3" fontId="11"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0" fillId="3" borderId="1" xfId="2" applyNumberFormat="1" applyFont="1" applyFill="1" applyBorder="1" applyAlignment="1">
      <alignment horizontal="center" vertical="center" wrapText="1"/>
    </xf>
    <xf numFmtId="0" fontId="10" fillId="4" borderId="1" xfId="0" applyFont="1" applyFill="1" applyBorder="1"/>
    <xf numFmtId="3" fontId="2" fillId="3" borderId="2" xfId="2" applyNumberFormat="1" applyFont="1" applyFill="1" applyBorder="1" applyAlignment="1">
      <alignment horizontal="center" vertical="center" wrapText="1"/>
    </xf>
    <xf numFmtId="0" fontId="10" fillId="3" borderId="1" xfId="0" applyFont="1" applyFill="1" applyBorder="1" applyAlignment="1">
      <alignment horizontal="center" vertical="center"/>
    </xf>
    <xf numFmtId="3" fontId="2" fillId="4" borderId="2" xfId="2"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4" xfId="0" applyNumberFormat="1" applyFont="1" applyFill="1" applyBorder="1" applyAlignment="1">
      <alignment horizontal="left" vertical="center"/>
    </xf>
    <xf numFmtId="3" fontId="21" fillId="2" borderId="1" xfId="0" applyNumberFormat="1" applyFont="1" applyFill="1" applyBorder="1" applyAlignment="1">
      <alignment horizontal="center" vertical="center"/>
    </xf>
    <xf numFmtId="3" fontId="0" fillId="0" borderId="0" xfId="0" applyNumberFormat="1" applyAlignment="1">
      <alignment wrapText="1"/>
    </xf>
    <xf numFmtId="0" fontId="21" fillId="2" borderId="1" xfId="0" applyNumberFormat="1" applyFont="1" applyFill="1" applyBorder="1" applyAlignment="1">
      <alignment horizontal="left" vertical="center"/>
    </xf>
    <xf numFmtId="0" fontId="23" fillId="2" borderId="1" xfId="13"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3" fontId="2" fillId="2" borderId="1" xfId="0" applyNumberFormat="1" applyFont="1" applyFill="1" applyBorder="1" applyAlignment="1">
      <alignment vertical="center" wrapText="1"/>
    </xf>
    <xf numFmtId="3" fontId="22" fillId="2" borderId="0" xfId="0" applyNumberFormat="1" applyFont="1" applyFill="1" applyAlignment="1">
      <alignment vertical="center" wrapText="1"/>
    </xf>
    <xf numFmtId="3" fontId="22"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xf numFmtId="0" fontId="2" fillId="2"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vertical="center" wrapText="1"/>
    </xf>
    <xf numFmtId="4" fontId="11"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4"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0" fontId="27" fillId="0" borderId="1" xfId="0" applyFont="1" applyFill="1" applyBorder="1" applyAlignment="1">
      <alignment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4" fontId="9" fillId="3"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0" xfId="0" applyFont="1" applyFill="1"/>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35" fillId="2" borderId="1" xfId="0" applyFont="1" applyFill="1" applyBorder="1" applyAlignment="1">
      <alignment horizontal="center" vertical="center"/>
    </xf>
    <xf numFmtId="3" fontId="35" fillId="2" borderId="1" xfId="0" applyNumberFormat="1" applyFont="1" applyFill="1" applyBorder="1" applyAlignment="1">
      <alignment horizontal="center" vertical="center" wrapText="1"/>
    </xf>
    <xf numFmtId="3" fontId="35" fillId="2" borderId="2" xfId="2"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0" xfId="0" applyFont="1" applyFill="1"/>
    <xf numFmtId="0" fontId="37" fillId="2" borderId="1" xfId="0" applyFont="1" applyFill="1" applyBorder="1" applyAlignment="1">
      <alignment horizontal="center" vertical="center" wrapText="1"/>
    </xf>
    <xf numFmtId="0" fontId="37" fillId="2" borderId="1" xfId="0" applyFont="1" applyFill="1" applyBorder="1" applyAlignment="1">
      <alignment horizontal="center" vertical="top" wrapText="1"/>
    </xf>
    <xf numFmtId="0" fontId="38" fillId="2" borderId="1" xfId="0"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0" fontId="2" fillId="2" borderId="0" xfId="0" applyFont="1" applyFill="1"/>
    <xf numFmtId="0" fontId="35" fillId="2" borderId="0" xfId="0" applyFont="1" applyFill="1" applyAlignment="1">
      <alignment horizontal="center" vertical="center" wrapText="1"/>
    </xf>
    <xf numFmtId="4"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xf>
    <xf numFmtId="4" fontId="42" fillId="2" borderId="1" xfId="0" applyNumberFormat="1" applyFont="1" applyFill="1" applyBorder="1" applyAlignment="1">
      <alignment horizontal="center" vertical="center" wrapText="1"/>
    </xf>
    <xf numFmtId="0" fontId="40" fillId="2" borderId="1" xfId="0" applyFont="1" applyFill="1" applyBorder="1" applyAlignment="1">
      <alignment horizontal="center" vertical="center" wrapText="1"/>
    </xf>
    <xf numFmtId="3" fontId="38" fillId="2" borderId="1" xfId="0" applyNumberFormat="1" applyFont="1" applyFill="1" applyBorder="1" applyAlignment="1">
      <alignment horizontal="center" vertical="center" wrapText="1"/>
    </xf>
    <xf numFmtId="3" fontId="38" fillId="2" borderId="1" xfId="0" applyNumberFormat="1" applyFont="1" applyFill="1" applyBorder="1" applyAlignment="1">
      <alignment horizontal="left" vertical="center" wrapText="1"/>
    </xf>
    <xf numFmtId="4" fontId="41" fillId="2" borderId="1" xfId="0" applyNumberFormat="1" applyFont="1" applyFill="1" applyBorder="1" applyAlignment="1">
      <alignment horizontal="center" vertical="center" wrapText="1"/>
    </xf>
    <xf numFmtId="4" fontId="4" fillId="2" borderId="1" xfId="1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44" fillId="2" borderId="1" xfId="13" applyFont="1" applyFill="1" applyBorder="1" applyAlignment="1">
      <alignment horizontal="center" vertical="center" wrapText="1"/>
    </xf>
    <xf numFmtId="0" fontId="44" fillId="2" borderId="1" xfId="0" applyFont="1" applyFill="1" applyBorder="1" applyAlignment="1">
      <alignment horizontal="center" vertical="center" wrapText="1"/>
    </xf>
    <xf numFmtId="0" fontId="38" fillId="2" borderId="1" xfId="0" applyFont="1" applyFill="1" applyBorder="1" applyAlignment="1">
      <alignment horizontal="center" vertical="center"/>
    </xf>
    <xf numFmtId="0" fontId="43" fillId="2" borderId="1" xfId="0" applyFont="1" applyFill="1" applyBorder="1" applyAlignment="1">
      <alignment horizontal="center" vertical="center"/>
    </xf>
    <xf numFmtId="0" fontId="45" fillId="2" borderId="0" xfId="0" applyFont="1" applyFill="1" applyAlignment="1">
      <alignment horizontal="center" vertical="center" wrapText="1"/>
    </xf>
    <xf numFmtId="3" fontId="2" fillId="7" borderId="1" xfId="2" applyNumberFormat="1" applyFont="1" applyFill="1" applyBorder="1" applyAlignment="1">
      <alignment horizontal="center" vertical="center" wrapText="1"/>
    </xf>
    <xf numFmtId="3" fontId="3" fillId="7" borderId="2" xfId="2" applyNumberFormat="1" applyFont="1" applyFill="1" applyBorder="1" applyAlignment="1">
      <alignment horizontal="center" vertical="center" wrapText="1"/>
    </xf>
    <xf numFmtId="0" fontId="10" fillId="3" borderId="0" xfId="0" applyFont="1" applyFill="1"/>
    <xf numFmtId="43" fontId="10" fillId="2" borderId="0" xfId="10" applyFont="1" applyFill="1"/>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xf>
    <xf numFmtId="3" fontId="35" fillId="2" borderId="11" xfId="2" applyNumberFormat="1" applyFont="1" applyFill="1" applyBorder="1" applyAlignment="1">
      <alignment horizontal="center" vertical="center" wrapText="1"/>
    </xf>
    <xf numFmtId="0" fontId="38" fillId="2" borderId="3" xfId="0" applyFont="1" applyFill="1" applyBorder="1" applyAlignment="1">
      <alignment horizontal="center" vertical="center" wrapText="1"/>
    </xf>
    <xf numFmtId="4" fontId="25" fillId="2" borderId="3" xfId="0" applyNumberFormat="1" applyFont="1" applyFill="1" applyBorder="1" applyAlignment="1">
      <alignment horizontal="center" vertical="center"/>
    </xf>
    <xf numFmtId="4" fontId="42" fillId="2" borderId="3" xfId="0"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35" fillId="0" borderId="2" xfId="2"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35" fillId="0" borderId="1" xfId="0" applyFont="1" applyFill="1" applyBorder="1" applyAlignment="1">
      <alignment horizontal="center" vertical="center"/>
    </xf>
    <xf numFmtId="4" fontId="35" fillId="0" borderId="1" xfId="0" applyNumberFormat="1" applyFont="1" applyFill="1" applyBorder="1" applyAlignment="1">
      <alignment horizontal="center" vertical="center" wrapText="1"/>
    </xf>
    <xf numFmtId="4" fontId="35" fillId="0" borderId="1" xfId="0" applyNumberFormat="1" applyFont="1" applyFill="1" applyBorder="1" applyAlignment="1">
      <alignment horizontal="center" vertical="center"/>
    </xf>
    <xf numFmtId="4" fontId="40" fillId="0" borderId="1" xfId="0" applyNumberFormat="1" applyFont="1" applyFill="1" applyBorder="1" applyAlignment="1">
      <alignment horizontal="center" vertical="center" wrapText="1"/>
    </xf>
    <xf numFmtId="3" fontId="35" fillId="0" borderId="1" xfId="0" applyNumberFormat="1" applyFont="1" applyFill="1" applyBorder="1" applyAlignment="1">
      <alignment horizontal="center" vertical="center" wrapText="1"/>
    </xf>
    <xf numFmtId="3" fontId="40" fillId="0" borderId="1" xfId="0" applyNumberFormat="1" applyFont="1" applyFill="1" applyBorder="1" applyAlignment="1">
      <alignment horizontal="center" vertical="center" wrapText="1"/>
    </xf>
    <xf numFmtId="0" fontId="35" fillId="0" borderId="0" xfId="0" applyFont="1" applyFill="1"/>
    <xf numFmtId="0" fontId="46" fillId="0" borderId="1" xfId="14" applyFont="1" applyFill="1" applyBorder="1" applyAlignment="1">
      <alignment horizontal="center" vertical="center" wrapText="1"/>
    </xf>
    <xf numFmtId="3" fontId="40" fillId="0" borderId="1" xfId="1" applyNumberFormat="1" applyFont="1" applyFill="1" applyBorder="1" applyAlignment="1">
      <alignment horizontal="center" vertical="center" wrapText="1"/>
    </xf>
    <xf numFmtId="0" fontId="35" fillId="0" borderId="1" xfId="0" applyFont="1" applyFill="1" applyBorder="1" applyAlignment="1">
      <alignment horizontal="left" vertical="center" wrapText="1"/>
    </xf>
    <xf numFmtId="166" fontId="35" fillId="0" borderId="1" xfId="0" applyNumberFormat="1" applyFont="1" applyFill="1" applyBorder="1" applyAlignment="1">
      <alignment horizontal="center" vertical="center"/>
    </xf>
    <xf numFmtId="3" fontId="2" fillId="0" borderId="3" xfId="2"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46" fillId="2" borderId="2" xfId="14" applyFont="1" applyFill="1" applyBorder="1" applyAlignment="1">
      <alignment horizontal="center" vertical="center" wrapText="1"/>
    </xf>
    <xf numFmtId="3" fontId="40" fillId="2" borderId="2" xfId="1" applyNumberFormat="1"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2" xfId="0" applyFont="1" applyFill="1" applyBorder="1" applyAlignment="1">
      <alignment horizontal="center" vertical="center"/>
    </xf>
    <xf numFmtId="4" fontId="27" fillId="2" borderId="2" xfId="0" applyNumberFormat="1" applyFont="1" applyFill="1" applyBorder="1" applyAlignment="1">
      <alignment horizontal="center" vertical="center"/>
    </xf>
    <xf numFmtId="4" fontId="25" fillId="2" borderId="2" xfId="0" applyNumberFormat="1" applyFont="1" applyFill="1" applyBorder="1" applyAlignment="1">
      <alignment horizontal="center" vertical="center"/>
    </xf>
    <xf numFmtId="4" fontId="42" fillId="2" borderId="2" xfId="0" applyNumberFormat="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30" fillId="2" borderId="7" xfId="0" applyFont="1" applyFill="1" applyBorder="1" applyAlignment="1">
      <alignment vertical="center"/>
    </xf>
    <xf numFmtId="0" fontId="30" fillId="2" borderId="6" xfId="0" applyFont="1" applyFill="1" applyBorder="1" applyAlignment="1">
      <alignment vertical="center"/>
    </xf>
    <xf numFmtId="0" fontId="4" fillId="0" borderId="1" xfId="18" applyFont="1" applyFill="1" applyBorder="1" applyAlignment="1">
      <alignment horizontal="center" vertical="center" wrapText="1"/>
    </xf>
    <xf numFmtId="0" fontId="46" fillId="0" borderId="1" xfId="19" applyFont="1" applyFill="1" applyBorder="1" applyAlignment="1">
      <alignment horizontal="left" vertical="center" wrapText="1"/>
    </xf>
    <xf numFmtId="4" fontId="6" fillId="0" borderId="1" xfId="19"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4" fontId="25" fillId="0" borderId="1" xfId="0" applyNumberFormat="1" applyFont="1" applyFill="1" applyBorder="1" applyAlignment="1">
      <alignment horizontal="center" vertical="center"/>
    </xf>
    <xf numFmtId="4" fontId="42"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3" fontId="35" fillId="0" borderId="12" xfId="2" applyNumberFormat="1" applyFont="1" applyFill="1" applyBorder="1" applyAlignment="1">
      <alignment horizontal="center" vertical="center" wrapText="1"/>
    </xf>
    <xf numFmtId="3" fontId="35" fillId="0" borderId="13" xfId="0" applyNumberFormat="1" applyFont="1" applyFill="1" applyBorder="1" applyAlignment="1">
      <alignment horizontal="center" vertical="center" wrapText="1"/>
    </xf>
    <xf numFmtId="0" fontId="35" fillId="0" borderId="13" xfId="0" applyFont="1" applyFill="1" applyBorder="1" applyAlignment="1">
      <alignment horizontal="center" vertical="center" wrapText="1"/>
    </xf>
    <xf numFmtId="3" fontId="35" fillId="0" borderId="13" xfId="0" applyNumberFormat="1" applyFont="1" applyFill="1" applyBorder="1" applyAlignment="1">
      <alignment horizontal="left" vertical="center" wrapText="1"/>
    </xf>
    <xf numFmtId="0" fontId="35" fillId="0" borderId="13" xfId="0" applyFont="1" applyFill="1" applyBorder="1" applyAlignment="1">
      <alignment horizontal="center" vertical="center"/>
    </xf>
    <xf numFmtId="3" fontId="35" fillId="0" borderId="13" xfId="0" applyNumberFormat="1" applyFont="1" applyFill="1" applyBorder="1" applyAlignment="1">
      <alignment horizontal="center" vertical="center"/>
    </xf>
    <xf numFmtId="4" fontId="35" fillId="0" borderId="13" xfId="0" applyNumberFormat="1" applyFont="1" applyFill="1" applyBorder="1" applyAlignment="1">
      <alignment horizontal="center" vertical="center"/>
    </xf>
    <xf numFmtId="4" fontId="40" fillId="0" borderId="13" xfId="0" applyNumberFormat="1" applyFont="1" applyFill="1" applyBorder="1" applyAlignment="1">
      <alignment horizontal="center" vertical="center" wrapText="1"/>
    </xf>
    <xf numFmtId="3" fontId="40" fillId="0" borderId="13" xfId="0" applyNumberFormat="1" applyFont="1" applyFill="1" applyBorder="1" applyAlignment="1">
      <alignment horizontal="center" vertical="center" wrapText="1"/>
    </xf>
    <xf numFmtId="0" fontId="35" fillId="0" borderId="14"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1" xfId="0" applyFont="1" applyFill="1" applyBorder="1" applyAlignment="1">
      <alignment horizontal="center" vertical="center" wrapText="1"/>
    </xf>
    <xf numFmtId="43" fontId="35" fillId="0" borderId="1" xfId="10" applyFont="1" applyFill="1" applyBorder="1" applyAlignment="1">
      <alignment horizontal="center" vertical="center" wrapText="1"/>
    </xf>
    <xf numFmtId="3" fontId="35" fillId="0" borderId="6"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Border="1" applyAlignment="1">
      <alignment horizontal="justify"/>
    </xf>
    <xf numFmtId="0" fontId="10"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4" fillId="0" borderId="5" xfId="14" applyFont="1" applyFill="1" applyBorder="1" applyAlignment="1">
      <alignment horizontal="center" vertical="center" wrapText="1"/>
    </xf>
    <xf numFmtId="0" fontId="4" fillId="0" borderId="1" xfId="14" applyFont="1" applyFill="1" applyBorder="1" applyAlignment="1">
      <alignment horizontal="center" vertical="center" wrapText="1"/>
    </xf>
    <xf numFmtId="0" fontId="4" fillId="0" borderId="7" xfId="14" applyFont="1" applyFill="1" applyBorder="1" applyAlignment="1">
      <alignment horizontal="center" vertical="center" wrapText="1"/>
    </xf>
    <xf numFmtId="0" fontId="40"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3" fontId="49" fillId="0" borderId="1" xfId="2"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2" fillId="0" borderId="0" xfId="0" applyNumberFormat="1" applyFont="1" applyFill="1" applyAlignment="1">
      <alignment horizontal="center" vertical="center" wrapText="1"/>
    </xf>
    <xf numFmtId="43" fontId="2" fillId="0" borderId="4" xfId="10" applyFont="1" applyFill="1" applyBorder="1" applyAlignment="1">
      <alignment horizontal="center" vertical="center"/>
    </xf>
    <xf numFmtId="43" fontId="2" fillId="0" borderId="1" xfId="10" applyFont="1" applyFill="1" applyBorder="1" applyAlignment="1">
      <alignment horizontal="center" vertical="center"/>
    </xf>
    <xf numFmtId="0" fontId="50" fillId="0" borderId="1" xfId="0" applyFont="1" applyFill="1" applyBorder="1" applyAlignment="1">
      <alignment horizontal="center" vertical="center" wrapText="1"/>
    </xf>
    <xf numFmtId="4" fontId="40" fillId="0" borderId="6" xfId="0" applyNumberFormat="1"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6" xfId="0" applyFont="1" applyFill="1" applyBorder="1" applyAlignment="1">
      <alignment horizontal="center" vertical="center"/>
    </xf>
    <xf numFmtId="0" fontId="2" fillId="2" borderId="8" xfId="0" applyFont="1" applyFill="1" applyBorder="1" applyAlignment="1">
      <alignment horizontal="left"/>
    </xf>
    <xf numFmtId="0" fontId="11" fillId="3"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3" borderId="3" xfId="0" applyFont="1" applyFill="1" applyBorder="1" applyAlignment="1">
      <alignment horizontal="center" vertical="center"/>
    </xf>
    <xf numFmtId="3" fontId="16" fillId="2" borderId="0" xfId="1" applyNumberFormat="1" applyFont="1" applyFill="1" applyBorder="1" applyAlignment="1">
      <alignment horizontal="center" vertical="center" wrapText="1"/>
    </xf>
    <xf numFmtId="0" fontId="9" fillId="3" borderId="5" xfId="4" applyNumberFormat="1" applyFont="1" applyFill="1" applyBorder="1" applyAlignment="1">
      <alignment horizontal="center" vertical="center" wrapText="1"/>
    </xf>
    <xf numFmtId="0" fontId="9" fillId="3" borderId="7" xfId="4"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4" borderId="6" xfId="4" applyNumberFormat="1" applyFont="1" applyFill="1" applyBorder="1" applyAlignment="1">
      <alignment horizontal="center" vertical="center" wrapText="1"/>
    </xf>
    <xf numFmtId="3" fontId="11" fillId="4" borderId="5" xfId="2" applyNumberFormat="1" applyFont="1" applyFill="1" applyBorder="1" applyAlignment="1">
      <alignment horizontal="center" vertical="center" wrapText="1"/>
    </xf>
    <xf numFmtId="3" fontId="11" fillId="4" borderId="7" xfId="2" applyNumberFormat="1" applyFont="1" applyFill="1" applyBorder="1" applyAlignment="1">
      <alignment horizontal="center" vertical="center" wrapText="1"/>
    </xf>
    <xf numFmtId="3" fontId="11" fillId="4" borderId="6" xfId="2"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0" fontId="16" fillId="0" borderId="9" xfId="0" applyFont="1" applyFill="1" applyBorder="1" applyAlignment="1">
      <alignment horizontal="center"/>
    </xf>
    <xf numFmtId="3" fontId="15" fillId="7" borderId="5" xfId="2" applyNumberFormat="1" applyFont="1" applyFill="1" applyBorder="1" applyAlignment="1">
      <alignment horizontal="center" vertical="center" wrapText="1"/>
    </xf>
    <xf numFmtId="3" fontId="15" fillId="7" borderId="7" xfId="2" applyNumberFormat="1" applyFont="1" applyFill="1" applyBorder="1" applyAlignment="1">
      <alignment horizontal="center" vertical="center" wrapText="1"/>
    </xf>
    <xf numFmtId="3" fontId="15" fillId="7" borderId="6" xfId="2" applyNumberFormat="1"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1" applyFont="1" applyFill="1" applyBorder="1" applyAlignment="1">
      <alignment horizontal="center" vertical="center" wrapText="1"/>
    </xf>
    <xf numFmtId="3" fontId="4" fillId="2" borderId="2"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cellXfs>
  <cellStyles count="22">
    <cellStyle name="Normal 2" xfId="11"/>
    <cellStyle name="Normal 3" xfId="19"/>
    <cellStyle name="Normal 4 2" xfId="14"/>
    <cellStyle name="Normal 4 2 2 3" xfId="20"/>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2" xfId="21"/>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M327"/>
  <sheetViews>
    <sheetView tabSelected="1" view="pageBreakPreview" zoomScale="70" zoomScaleNormal="90" zoomScaleSheetLayoutView="70" workbookViewId="0">
      <selection activeCell="I166" sqref="I166"/>
    </sheetView>
  </sheetViews>
  <sheetFormatPr defaultRowHeight="15"/>
  <cols>
    <col min="1" max="1" width="6.42578125" style="3" customWidth="1"/>
    <col min="2" max="2" width="26.85546875" style="16" customWidth="1"/>
    <col min="3" max="3" width="15" style="3" customWidth="1"/>
    <col min="4" max="4" width="125.7109375" style="15" customWidth="1"/>
    <col min="5" max="5" width="14.42578125" style="3" customWidth="1"/>
    <col min="6" max="6" width="10.42578125" style="3" customWidth="1"/>
    <col min="7" max="7" width="18.28515625" style="9" bestFit="1" customWidth="1"/>
    <col min="8" max="8" width="25.5703125" style="9" customWidth="1"/>
    <col min="9" max="9" width="22.42578125" style="9" customWidth="1"/>
    <col min="10" max="10" width="25.140625" style="16" customWidth="1"/>
    <col min="11" max="11" width="16.5703125" style="16" customWidth="1"/>
    <col min="12" max="12" width="20.140625" style="16" customWidth="1"/>
    <col min="13" max="13" width="19.42578125" style="3" bestFit="1" customWidth="1"/>
    <col min="14" max="16384" width="9.140625" style="3"/>
  </cols>
  <sheetData>
    <row r="2" spans="1:12">
      <c r="A2" s="1" t="s">
        <v>0</v>
      </c>
      <c r="B2" s="1"/>
      <c r="C2" s="1"/>
      <c r="D2" s="1"/>
      <c r="E2" s="1"/>
      <c r="F2" s="1"/>
      <c r="G2" s="1"/>
      <c r="H2" s="1"/>
      <c r="I2" s="1"/>
      <c r="J2" s="278"/>
      <c r="K2" s="278"/>
      <c r="L2" s="278"/>
    </row>
    <row r="3" spans="1:12">
      <c r="A3" s="1"/>
      <c r="B3" s="1"/>
      <c r="C3" s="1"/>
      <c r="D3" s="1"/>
      <c r="E3" s="1"/>
      <c r="F3" s="1"/>
      <c r="G3" s="1"/>
      <c r="H3" s="1"/>
      <c r="I3" s="1"/>
      <c r="J3" s="278"/>
      <c r="K3" s="278"/>
      <c r="L3" s="278"/>
    </row>
    <row r="4" spans="1:12">
      <c r="A4" s="1"/>
      <c r="B4" s="1"/>
      <c r="C4" s="1"/>
      <c r="D4" s="1"/>
      <c r="E4" s="1"/>
      <c r="F4" s="1"/>
      <c r="G4" s="1"/>
      <c r="H4" s="1"/>
      <c r="I4" s="1"/>
      <c r="J4" s="278"/>
      <c r="K4" s="278"/>
      <c r="L4" s="278"/>
    </row>
    <row r="5" spans="1:12">
      <c r="A5" s="1"/>
      <c r="B5" s="1"/>
      <c r="C5" s="1"/>
      <c r="D5" s="1"/>
      <c r="E5" s="1"/>
      <c r="F5" s="1"/>
      <c r="G5" s="1"/>
      <c r="H5" s="1"/>
      <c r="I5" s="1"/>
      <c r="J5" s="38"/>
      <c r="K5" s="38"/>
      <c r="L5" s="38"/>
    </row>
    <row r="6" spans="1:12">
      <c r="A6" s="1"/>
      <c r="B6" s="1"/>
      <c r="C6" s="287" t="s">
        <v>60</v>
      </c>
      <c r="D6" s="287"/>
      <c r="E6" s="287"/>
      <c r="F6" s="287"/>
      <c r="G6" s="287"/>
      <c r="H6" s="287"/>
      <c r="I6" s="287"/>
      <c r="J6" s="38"/>
      <c r="K6" s="38"/>
      <c r="L6" s="38"/>
    </row>
    <row r="7" spans="1:12" ht="15" customHeight="1">
      <c r="A7" s="1"/>
      <c r="B7" s="1"/>
      <c r="D7" s="287" t="s">
        <v>61</v>
      </c>
      <c r="E7" s="287"/>
      <c r="F7" s="287"/>
      <c r="G7" s="287"/>
      <c r="H7" s="287"/>
      <c r="I7" s="287"/>
      <c r="J7" s="1"/>
      <c r="K7" s="1"/>
      <c r="L7" s="10"/>
    </row>
    <row r="8" spans="1:12" ht="15" customHeight="1">
      <c r="A8" s="32"/>
      <c r="B8" s="32"/>
      <c r="C8" s="32"/>
      <c r="D8" s="288" t="s">
        <v>694</v>
      </c>
      <c r="E8" s="288"/>
      <c r="F8" s="288"/>
      <c r="G8" s="288"/>
      <c r="H8" s="288"/>
      <c r="I8" s="288"/>
      <c r="J8" s="32"/>
      <c r="K8" s="32"/>
      <c r="L8" s="32"/>
    </row>
    <row r="9" spans="1:12" ht="71.25">
      <c r="A9" s="2" t="s">
        <v>1</v>
      </c>
      <c r="B9" s="2" t="s">
        <v>19</v>
      </c>
      <c r="C9" s="2" t="s">
        <v>2</v>
      </c>
      <c r="D9" s="2" t="s">
        <v>20</v>
      </c>
      <c r="E9" s="2" t="s">
        <v>3</v>
      </c>
      <c r="F9" s="2" t="s">
        <v>4</v>
      </c>
      <c r="G9" s="2" t="s">
        <v>5</v>
      </c>
      <c r="H9" s="2" t="s">
        <v>8</v>
      </c>
      <c r="I9" s="2" t="s">
        <v>9</v>
      </c>
      <c r="J9" s="2" t="s">
        <v>6</v>
      </c>
      <c r="K9" s="4" t="s">
        <v>18</v>
      </c>
      <c r="L9" s="2" t="s">
        <v>7</v>
      </c>
    </row>
    <row r="10" spans="1:12" ht="73.5" customHeight="1">
      <c r="A10" s="168"/>
      <c r="B10" s="289" t="s">
        <v>589</v>
      </c>
      <c r="C10" s="290"/>
      <c r="D10" s="290"/>
      <c r="E10" s="290"/>
      <c r="F10" s="290"/>
      <c r="G10" s="290"/>
      <c r="H10" s="290"/>
      <c r="I10" s="290"/>
      <c r="J10" s="290"/>
      <c r="K10" s="290"/>
      <c r="L10" s="291"/>
    </row>
    <row r="11" spans="1:12" ht="27.75" customHeight="1">
      <c r="A11" s="19"/>
      <c r="B11" s="284" t="s">
        <v>26</v>
      </c>
      <c r="C11" s="285"/>
      <c r="D11" s="285"/>
      <c r="E11" s="285"/>
      <c r="F11" s="285"/>
      <c r="G11" s="285"/>
      <c r="H11" s="285"/>
      <c r="I11" s="285"/>
      <c r="J11" s="285"/>
      <c r="K11" s="285"/>
      <c r="L11" s="286"/>
    </row>
    <row r="12" spans="1:12" ht="189.75" customHeight="1">
      <c r="A12" s="44">
        <v>1</v>
      </c>
      <c r="B12" s="43" t="s">
        <v>62</v>
      </c>
      <c r="C12" s="14" t="s">
        <v>46</v>
      </c>
      <c r="D12" s="43" t="s">
        <v>169</v>
      </c>
      <c r="E12" s="41" t="s">
        <v>11</v>
      </c>
      <c r="F12" s="41">
        <v>2</v>
      </c>
      <c r="G12" s="5">
        <f>7997300/1.12</f>
        <v>7140446.4285714282</v>
      </c>
      <c r="H12" s="5">
        <f t="shared" ref="H12:H13" si="0">F12*G12</f>
        <v>14280892.857142856</v>
      </c>
      <c r="I12" s="56">
        <f t="shared" ref="I12:I13" si="1">H12*1.12</f>
        <v>15994600</v>
      </c>
      <c r="J12" s="57" t="s">
        <v>168</v>
      </c>
      <c r="K12" s="42" t="s">
        <v>17</v>
      </c>
      <c r="L12" s="42" t="s">
        <v>15</v>
      </c>
    </row>
    <row r="13" spans="1:12" ht="191.25" customHeight="1">
      <c r="A13" s="44">
        <v>2</v>
      </c>
      <c r="B13" s="70" t="s">
        <v>62</v>
      </c>
      <c r="C13" s="53" t="s">
        <v>46</v>
      </c>
      <c r="D13" s="71" t="s">
        <v>170</v>
      </c>
      <c r="E13" s="54" t="s">
        <v>11</v>
      </c>
      <c r="F13" s="54">
        <v>2</v>
      </c>
      <c r="G13" s="55">
        <f>9644040/1.12</f>
        <v>8610750</v>
      </c>
      <c r="H13" s="5">
        <f t="shared" si="0"/>
        <v>17221500</v>
      </c>
      <c r="I13" s="56">
        <f t="shared" si="1"/>
        <v>19288080</v>
      </c>
      <c r="J13" s="57" t="s">
        <v>168</v>
      </c>
      <c r="K13" s="42" t="s">
        <v>17</v>
      </c>
      <c r="L13" s="42" t="s">
        <v>15</v>
      </c>
    </row>
    <row r="14" spans="1:12" ht="126.75" customHeight="1">
      <c r="A14" s="44">
        <v>3</v>
      </c>
      <c r="B14" s="33" t="s">
        <v>197</v>
      </c>
      <c r="C14" s="43" t="s">
        <v>14</v>
      </c>
      <c r="D14" s="14" t="s">
        <v>203</v>
      </c>
      <c r="E14" s="41" t="s">
        <v>11</v>
      </c>
      <c r="F14" s="41">
        <v>1</v>
      </c>
      <c r="G14" s="47">
        <v>599754</v>
      </c>
      <c r="H14" s="5">
        <f t="shared" ref="H14:H23" si="2">F14*G14</f>
        <v>599754</v>
      </c>
      <c r="I14" s="5">
        <f t="shared" ref="I14:I50" si="3">H14*1.12</f>
        <v>671724.4800000001</v>
      </c>
      <c r="J14" s="8" t="s">
        <v>196</v>
      </c>
      <c r="K14" s="43" t="s">
        <v>17</v>
      </c>
      <c r="L14" s="34" t="s">
        <v>15</v>
      </c>
    </row>
    <row r="15" spans="1:12" ht="128.25" customHeight="1">
      <c r="A15" s="44">
        <v>4</v>
      </c>
      <c r="B15" s="48" t="s">
        <v>76</v>
      </c>
      <c r="C15" s="43" t="s">
        <v>14</v>
      </c>
      <c r="D15" s="14" t="s">
        <v>77</v>
      </c>
      <c r="E15" s="41" t="s">
        <v>75</v>
      </c>
      <c r="F15" s="41">
        <v>1</v>
      </c>
      <c r="G15" s="47">
        <v>89643</v>
      </c>
      <c r="H15" s="5">
        <f t="shared" si="2"/>
        <v>89643</v>
      </c>
      <c r="I15" s="5">
        <f t="shared" si="3"/>
        <v>100400.16</v>
      </c>
      <c r="J15" s="8" t="s">
        <v>196</v>
      </c>
      <c r="K15" s="43" t="s">
        <v>17</v>
      </c>
      <c r="L15" s="34" t="s">
        <v>15</v>
      </c>
    </row>
    <row r="16" spans="1:12" s="151" customFormat="1" ht="133.5" customHeight="1">
      <c r="A16" s="44">
        <v>5</v>
      </c>
      <c r="B16" s="49" t="s">
        <v>78</v>
      </c>
      <c r="C16" s="43" t="s">
        <v>14</v>
      </c>
      <c r="D16" s="14" t="s">
        <v>92</v>
      </c>
      <c r="E16" s="41" t="s">
        <v>11</v>
      </c>
      <c r="F16" s="41">
        <v>1</v>
      </c>
      <c r="G16" s="160">
        <v>674107.14</v>
      </c>
      <c r="H16" s="89">
        <f t="shared" si="2"/>
        <v>674107.14</v>
      </c>
      <c r="I16" s="89">
        <f t="shared" si="3"/>
        <v>754999.99680000008</v>
      </c>
      <c r="J16" s="8" t="s">
        <v>196</v>
      </c>
      <c r="K16" s="43" t="s">
        <v>17</v>
      </c>
      <c r="L16" s="34" t="s">
        <v>15</v>
      </c>
    </row>
    <row r="17" spans="1:12" ht="201.75" customHeight="1">
      <c r="A17" s="44">
        <v>6</v>
      </c>
      <c r="B17" s="50" t="s">
        <v>79</v>
      </c>
      <c r="C17" s="43" t="s">
        <v>14</v>
      </c>
      <c r="D17" s="14" t="s">
        <v>80</v>
      </c>
      <c r="E17" s="41" t="s">
        <v>11</v>
      </c>
      <c r="F17" s="41">
        <v>1</v>
      </c>
      <c r="G17" s="47">
        <v>361607</v>
      </c>
      <c r="H17" s="5">
        <f t="shared" si="2"/>
        <v>361607</v>
      </c>
      <c r="I17" s="5">
        <f t="shared" si="3"/>
        <v>404999.84</v>
      </c>
      <c r="J17" s="8" t="s">
        <v>196</v>
      </c>
      <c r="K17" s="43" t="s">
        <v>17</v>
      </c>
      <c r="L17" s="34" t="s">
        <v>15</v>
      </c>
    </row>
    <row r="18" spans="1:12" ht="125.25" customHeight="1">
      <c r="A18" s="44">
        <v>7</v>
      </c>
      <c r="B18" s="48" t="s">
        <v>81</v>
      </c>
      <c r="C18" s="43" t="s">
        <v>14</v>
      </c>
      <c r="D18" s="14" t="s">
        <v>98</v>
      </c>
      <c r="E18" s="41" t="s">
        <v>11</v>
      </c>
      <c r="F18" s="41">
        <v>1</v>
      </c>
      <c r="G18" s="47">
        <v>60625</v>
      </c>
      <c r="H18" s="5">
        <f t="shared" si="2"/>
        <v>60625</v>
      </c>
      <c r="I18" s="5">
        <f t="shared" si="3"/>
        <v>67900</v>
      </c>
      <c r="J18" s="8" t="s">
        <v>196</v>
      </c>
      <c r="K18" s="43" t="s">
        <v>17</v>
      </c>
      <c r="L18" s="34" t="s">
        <v>15</v>
      </c>
    </row>
    <row r="19" spans="1:12" ht="317.25" customHeight="1">
      <c r="A19" s="44">
        <v>8</v>
      </c>
      <c r="B19" s="49" t="s">
        <v>82</v>
      </c>
      <c r="C19" s="43" t="s">
        <v>14</v>
      </c>
      <c r="D19" s="14" t="s">
        <v>83</v>
      </c>
      <c r="E19" s="41" t="s">
        <v>75</v>
      </c>
      <c r="F19" s="41">
        <v>1</v>
      </c>
      <c r="G19" s="47">
        <v>795848</v>
      </c>
      <c r="H19" s="5">
        <f t="shared" si="2"/>
        <v>795848</v>
      </c>
      <c r="I19" s="5">
        <f t="shared" si="3"/>
        <v>891349.76000000013</v>
      </c>
      <c r="J19" s="8" t="s">
        <v>196</v>
      </c>
      <c r="K19" s="43" t="s">
        <v>17</v>
      </c>
      <c r="L19" s="34" t="s">
        <v>15</v>
      </c>
    </row>
    <row r="20" spans="1:12" ht="81.75" customHeight="1">
      <c r="A20" s="44">
        <v>9</v>
      </c>
      <c r="B20" s="33" t="s">
        <v>84</v>
      </c>
      <c r="C20" s="43" t="s">
        <v>14</v>
      </c>
      <c r="D20" s="14" t="s">
        <v>85</v>
      </c>
      <c r="E20" s="41" t="s">
        <v>75</v>
      </c>
      <c r="F20" s="41">
        <v>1</v>
      </c>
      <c r="G20" s="47">
        <v>43946</v>
      </c>
      <c r="H20" s="5">
        <f t="shared" si="2"/>
        <v>43946</v>
      </c>
      <c r="I20" s="5">
        <f t="shared" si="3"/>
        <v>49219.520000000004</v>
      </c>
      <c r="J20" s="8" t="s">
        <v>196</v>
      </c>
      <c r="K20" s="43" t="s">
        <v>17</v>
      </c>
      <c r="L20" s="34" t="s">
        <v>15</v>
      </c>
    </row>
    <row r="21" spans="1:12" s="151" customFormat="1" ht="98.25" customHeight="1">
      <c r="A21" s="44">
        <v>10</v>
      </c>
      <c r="B21" s="33" t="s">
        <v>544</v>
      </c>
      <c r="C21" s="43" t="s">
        <v>14</v>
      </c>
      <c r="D21" s="14" t="s">
        <v>86</v>
      </c>
      <c r="E21" s="41" t="s">
        <v>75</v>
      </c>
      <c r="F21" s="41">
        <v>1</v>
      </c>
      <c r="G21" s="160">
        <v>58482.14</v>
      </c>
      <c r="H21" s="89">
        <f t="shared" si="2"/>
        <v>58482.14</v>
      </c>
      <c r="I21" s="89">
        <f t="shared" si="3"/>
        <v>65499.996800000008</v>
      </c>
      <c r="J21" s="8" t="s">
        <v>196</v>
      </c>
      <c r="K21" s="43" t="s">
        <v>17</v>
      </c>
      <c r="L21" s="34" t="s">
        <v>15</v>
      </c>
    </row>
    <row r="22" spans="1:12" ht="89.25" customHeight="1">
      <c r="A22" s="44">
        <v>11</v>
      </c>
      <c r="B22" s="33" t="s">
        <v>87</v>
      </c>
      <c r="C22" s="43" t="s">
        <v>14</v>
      </c>
      <c r="D22" s="14" t="s">
        <v>88</v>
      </c>
      <c r="E22" s="41" t="s">
        <v>75</v>
      </c>
      <c r="F22" s="41">
        <v>1</v>
      </c>
      <c r="G22" s="47">
        <v>172321</v>
      </c>
      <c r="H22" s="5">
        <f t="shared" si="2"/>
        <v>172321</v>
      </c>
      <c r="I22" s="5">
        <f t="shared" si="3"/>
        <v>192999.52000000002</v>
      </c>
      <c r="J22" s="8" t="s">
        <v>196</v>
      </c>
      <c r="K22" s="43" t="s">
        <v>17</v>
      </c>
      <c r="L22" s="34" t="s">
        <v>15</v>
      </c>
    </row>
    <row r="23" spans="1:12" ht="123" customHeight="1">
      <c r="A23" s="44">
        <v>12</v>
      </c>
      <c r="B23" s="33" t="s">
        <v>89</v>
      </c>
      <c r="C23" s="43" t="s">
        <v>14</v>
      </c>
      <c r="D23" s="14" t="s">
        <v>90</v>
      </c>
      <c r="E23" s="41" t="s">
        <v>75</v>
      </c>
      <c r="F23" s="41">
        <v>1</v>
      </c>
      <c r="G23" s="47">
        <v>352679</v>
      </c>
      <c r="H23" s="5">
        <f t="shared" si="2"/>
        <v>352679</v>
      </c>
      <c r="I23" s="5">
        <f t="shared" si="3"/>
        <v>395000.48000000004</v>
      </c>
      <c r="J23" s="8" t="s">
        <v>196</v>
      </c>
      <c r="K23" s="43" t="s">
        <v>17</v>
      </c>
      <c r="L23" s="34" t="s">
        <v>15</v>
      </c>
    </row>
    <row r="24" spans="1:12" ht="135.75" customHeight="1">
      <c r="A24" s="44">
        <v>13</v>
      </c>
      <c r="B24" s="53" t="s">
        <v>100</v>
      </c>
      <c r="C24" s="14" t="s">
        <v>14</v>
      </c>
      <c r="D24" s="53" t="s">
        <v>101</v>
      </c>
      <c r="E24" s="54" t="s">
        <v>75</v>
      </c>
      <c r="F24" s="54">
        <v>1</v>
      </c>
      <c r="G24" s="55">
        <v>124726</v>
      </c>
      <c r="H24" s="55">
        <v>124726</v>
      </c>
      <c r="I24" s="56">
        <f t="shared" si="3"/>
        <v>139693.12000000002</v>
      </c>
      <c r="J24" s="57" t="s">
        <v>103</v>
      </c>
      <c r="K24" s="42" t="s">
        <v>17</v>
      </c>
      <c r="L24" s="42" t="s">
        <v>15</v>
      </c>
    </row>
    <row r="25" spans="1:12" ht="138" customHeight="1">
      <c r="A25" s="44">
        <v>14</v>
      </c>
      <c r="B25" s="14" t="s">
        <v>100</v>
      </c>
      <c r="C25" s="14" t="s">
        <v>14</v>
      </c>
      <c r="D25" s="14" t="s">
        <v>115</v>
      </c>
      <c r="E25" s="41" t="s">
        <v>75</v>
      </c>
      <c r="F25" s="41">
        <v>1</v>
      </c>
      <c r="G25" s="5">
        <v>308040</v>
      </c>
      <c r="H25" s="5">
        <v>308040</v>
      </c>
      <c r="I25" s="56">
        <f t="shared" si="3"/>
        <v>345004.80000000005</v>
      </c>
      <c r="J25" s="57" t="s">
        <v>103</v>
      </c>
      <c r="K25" s="42" t="s">
        <v>17</v>
      </c>
      <c r="L25" s="42" t="s">
        <v>15</v>
      </c>
    </row>
    <row r="26" spans="1:12" ht="123" customHeight="1">
      <c r="A26" s="44">
        <v>15</v>
      </c>
      <c r="B26" s="14" t="s">
        <v>102</v>
      </c>
      <c r="C26" s="14" t="s">
        <v>14</v>
      </c>
      <c r="D26" s="14" t="s">
        <v>112</v>
      </c>
      <c r="E26" s="41" t="s">
        <v>75</v>
      </c>
      <c r="F26" s="41">
        <v>1</v>
      </c>
      <c r="G26" s="5">
        <v>11500</v>
      </c>
      <c r="H26" s="5">
        <v>11500</v>
      </c>
      <c r="I26" s="56">
        <f t="shared" si="3"/>
        <v>12880.000000000002</v>
      </c>
      <c r="J26" s="57" t="s">
        <v>103</v>
      </c>
      <c r="K26" s="42" t="s">
        <v>17</v>
      </c>
      <c r="L26" s="42" t="s">
        <v>15</v>
      </c>
    </row>
    <row r="27" spans="1:12" ht="123" customHeight="1">
      <c r="A27" s="44">
        <v>16</v>
      </c>
      <c r="B27" s="14" t="s">
        <v>102</v>
      </c>
      <c r="C27" s="14" t="s">
        <v>14</v>
      </c>
      <c r="D27" s="14" t="s">
        <v>113</v>
      </c>
      <c r="E27" s="41" t="s">
        <v>75</v>
      </c>
      <c r="F27" s="41">
        <v>1</v>
      </c>
      <c r="G27" s="5">
        <v>20400</v>
      </c>
      <c r="H27" s="5">
        <v>20400</v>
      </c>
      <c r="I27" s="56">
        <f t="shared" si="3"/>
        <v>22848.000000000004</v>
      </c>
      <c r="J27" s="57" t="s">
        <v>103</v>
      </c>
      <c r="K27" s="42" t="s">
        <v>17</v>
      </c>
      <c r="L27" s="42" t="s">
        <v>15</v>
      </c>
    </row>
    <row r="28" spans="1:12" ht="123" customHeight="1">
      <c r="A28" s="44">
        <v>17</v>
      </c>
      <c r="B28" s="14" t="s">
        <v>102</v>
      </c>
      <c r="C28" s="14" t="s">
        <v>14</v>
      </c>
      <c r="D28" s="14" t="s">
        <v>114</v>
      </c>
      <c r="E28" s="41" t="s">
        <v>75</v>
      </c>
      <c r="F28" s="41">
        <v>1</v>
      </c>
      <c r="G28" s="5">
        <v>34800</v>
      </c>
      <c r="H28" s="5">
        <v>34800</v>
      </c>
      <c r="I28" s="56">
        <f t="shared" si="3"/>
        <v>38976.000000000007</v>
      </c>
      <c r="J28" s="57" t="s">
        <v>103</v>
      </c>
      <c r="K28" s="42" t="s">
        <v>17</v>
      </c>
      <c r="L28" s="42" t="s">
        <v>15</v>
      </c>
    </row>
    <row r="29" spans="1:12" s="73" customFormat="1" ht="72.75" customHeight="1">
      <c r="A29" s="44">
        <v>18</v>
      </c>
      <c r="B29" s="33" t="s">
        <v>123</v>
      </c>
      <c r="C29" s="292" t="s">
        <v>284</v>
      </c>
      <c r="D29" s="293"/>
      <c r="E29" s="293"/>
      <c r="F29" s="293"/>
      <c r="G29" s="293"/>
      <c r="H29" s="217"/>
      <c r="I29" s="217"/>
      <c r="J29" s="217"/>
      <c r="K29" s="217"/>
      <c r="L29" s="218"/>
    </row>
    <row r="30" spans="1:12" s="73" customFormat="1" ht="71.25" customHeight="1">
      <c r="A30" s="44">
        <v>19</v>
      </c>
      <c r="B30" s="33" t="s">
        <v>124</v>
      </c>
      <c r="C30" s="292" t="s">
        <v>284</v>
      </c>
      <c r="D30" s="293"/>
      <c r="E30" s="293"/>
      <c r="F30" s="293"/>
      <c r="G30" s="293"/>
      <c r="H30" s="217"/>
      <c r="I30" s="217"/>
      <c r="J30" s="217"/>
      <c r="K30" s="217"/>
      <c r="L30" s="218"/>
    </row>
    <row r="31" spans="1:12" ht="141" customHeight="1">
      <c r="A31" s="44">
        <v>20</v>
      </c>
      <c r="B31" s="33" t="s">
        <v>165</v>
      </c>
      <c r="C31" s="40" t="s">
        <v>14</v>
      </c>
      <c r="D31" s="33" t="s">
        <v>162</v>
      </c>
      <c r="E31" s="41" t="s">
        <v>75</v>
      </c>
      <c r="F31" s="41">
        <v>6</v>
      </c>
      <c r="G31" s="5">
        <f>81088/1.12</f>
        <v>72400</v>
      </c>
      <c r="H31" s="5">
        <f t="shared" ref="H31:H36" si="4">F31*G31</f>
        <v>434400</v>
      </c>
      <c r="I31" s="56">
        <f t="shared" si="3"/>
        <v>486528.00000000006</v>
      </c>
      <c r="J31" s="57" t="s">
        <v>164</v>
      </c>
      <c r="K31" s="42" t="s">
        <v>17</v>
      </c>
      <c r="L31" s="42" t="s">
        <v>15</v>
      </c>
    </row>
    <row r="32" spans="1:12" ht="129" customHeight="1">
      <c r="A32" s="44">
        <v>21</v>
      </c>
      <c r="B32" s="33" t="s">
        <v>102</v>
      </c>
      <c r="C32" s="40" t="s">
        <v>14</v>
      </c>
      <c r="D32" s="33" t="s">
        <v>167</v>
      </c>
      <c r="E32" s="41" t="s">
        <v>75</v>
      </c>
      <c r="F32" s="41">
        <v>6</v>
      </c>
      <c r="G32" s="5">
        <f>95082/1.12</f>
        <v>84894.642857142855</v>
      </c>
      <c r="H32" s="5">
        <f t="shared" si="4"/>
        <v>509367.85714285716</v>
      </c>
      <c r="I32" s="56">
        <f t="shared" si="3"/>
        <v>570492.00000000012</v>
      </c>
      <c r="J32" s="57" t="s">
        <v>164</v>
      </c>
      <c r="K32" s="42" t="s">
        <v>17</v>
      </c>
      <c r="L32" s="42" t="s">
        <v>15</v>
      </c>
    </row>
    <row r="33" spans="1:12" ht="75.75" customHeight="1">
      <c r="A33" s="44">
        <v>22</v>
      </c>
      <c r="B33" s="33" t="s">
        <v>166</v>
      </c>
      <c r="C33" s="40" t="s">
        <v>14</v>
      </c>
      <c r="D33" s="33" t="s">
        <v>163</v>
      </c>
      <c r="E33" s="41" t="s">
        <v>75</v>
      </c>
      <c r="F33" s="41">
        <v>4</v>
      </c>
      <c r="G33" s="5">
        <f>13365/1.12</f>
        <v>11933.035714285714</v>
      </c>
      <c r="H33" s="5">
        <f t="shared" si="4"/>
        <v>47732.142857142855</v>
      </c>
      <c r="I33" s="56">
        <f t="shared" si="3"/>
        <v>53460</v>
      </c>
      <c r="J33" s="57" t="s">
        <v>164</v>
      </c>
      <c r="K33" s="42" t="s">
        <v>17</v>
      </c>
      <c r="L33" s="42" t="s">
        <v>15</v>
      </c>
    </row>
    <row r="34" spans="1:12" s="73" customFormat="1" ht="168.75" customHeight="1">
      <c r="A34" s="44">
        <v>23</v>
      </c>
      <c r="B34" s="43" t="s">
        <v>171</v>
      </c>
      <c r="C34" s="40" t="s">
        <v>14</v>
      </c>
      <c r="D34" s="43" t="s">
        <v>191</v>
      </c>
      <c r="E34" s="41" t="s">
        <v>11</v>
      </c>
      <c r="F34" s="41">
        <v>1</v>
      </c>
      <c r="G34" s="5">
        <v>4370000</v>
      </c>
      <c r="H34" s="5">
        <f t="shared" si="4"/>
        <v>4370000</v>
      </c>
      <c r="I34" s="56">
        <f t="shared" si="3"/>
        <v>4894400</v>
      </c>
      <c r="J34" s="57" t="s">
        <v>172</v>
      </c>
      <c r="K34" s="42" t="s">
        <v>17</v>
      </c>
      <c r="L34" s="42" t="s">
        <v>15</v>
      </c>
    </row>
    <row r="35" spans="1:12" ht="166.5" customHeight="1">
      <c r="A35" s="44">
        <v>24</v>
      </c>
      <c r="B35" s="43" t="s">
        <v>173</v>
      </c>
      <c r="C35" s="14" t="s">
        <v>46</v>
      </c>
      <c r="D35" s="43" t="s">
        <v>187</v>
      </c>
      <c r="E35" s="41" t="s">
        <v>11</v>
      </c>
      <c r="F35" s="41">
        <v>1</v>
      </c>
      <c r="G35" s="5">
        <f>19500000/1.12</f>
        <v>17410714.285714284</v>
      </c>
      <c r="H35" s="5">
        <f t="shared" si="4"/>
        <v>17410714.285714284</v>
      </c>
      <c r="I35" s="56">
        <f t="shared" si="3"/>
        <v>19500000</v>
      </c>
      <c r="J35" s="57" t="s">
        <v>174</v>
      </c>
      <c r="K35" s="42" t="s">
        <v>17</v>
      </c>
      <c r="L35" s="42" t="s">
        <v>15</v>
      </c>
    </row>
    <row r="36" spans="1:12" ht="166.5" customHeight="1">
      <c r="A36" s="44">
        <v>25</v>
      </c>
      <c r="B36" s="8" t="s">
        <v>204</v>
      </c>
      <c r="C36" s="43" t="s">
        <v>14</v>
      </c>
      <c r="D36" s="77" t="s">
        <v>250</v>
      </c>
      <c r="E36" s="41" t="s">
        <v>11</v>
      </c>
      <c r="F36" s="41">
        <v>1</v>
      </c>
      <c r="G36" s="5">
        <v>1056891</v>
      </c>
      <c r="H36" s="5">
        <f t="shared" si="4"/>
        <v>1056891</v>
      </c>
      <c r="I36" s="56">
        <f t="shared" si="3"/>
        <v>1183717.9200000002</v>
      </c>
      <c r="J36" s="57" t="s">
        <v>205</v>
      </c>
      <c r="K36" s="42" t="s">
        <v>17</v>
      </c>
      <c r="L36" s="42" t="s">
        <v>15</v>
      </c>
    </row>
    <row r="37" spans="1:12" s="73" customFormat="1" ht="166.5" customHeight="1">
      <c r="A37" s="44">
        <v>26</v>
      </c>
      <c r="B37" s="33" t="s">
        <v>219</v>
      </c>
      <c r="C37" s="79" t="s">
        <v>14</v>
      </c>
      <c r="D37" s="80" t="s">
        <v>220</v>
      </c>
      <c r="E37" s="81" t="s">
        <v>75</v>
      </c>
      <c r="F37" s="41">
        <v>3</v>
      </c>
      <c r="G37" s="5">
        <v>222171</v>
      </c>
      <c r="H37" s="5">
        <f>F37*G37</f>
        <v>666513</v>
      </c>
      <c r="I37" s="56">
        <f t="shared" si="3"/>
        <v>746494.56</v>
      </c>
      <c r="J37" s="57" t="s">
        <v>221</v>
      </c>
      <c r="K37" s="42" t="s">
        <v>17</v>
      </c>
      <c r="L37" s="42" t="s">
        <v>15</v>
      </c>
    </row>
    <row r="38" spans="1:12" s="73" customFormat="1" ht="166.5" customHeight="1">
      <c r="A38" s="44">
        <v>27</v>
      </c>
      <c r="B38" s="82" t="s">
        <v>224</v>
      </c>
      <c r="C38" s="79" t="s">
        <v>14</v>
      </c>
      <c r="D38" s="83" t="s">
        <v>225</v>
      </c>
      <c r="E38" s="54" t="s">
        <v>11</v>
      </c>
      <c r="F38" s="54">
        <v>1</v>
      </c>
      <c r="G38" s="55">
        <v>5404312.5</v>
      </c>
      <c r="H38" s="5">
        <v>5404312.5</v>
      </c>
      <c r="I38" s="56">
        <f t="shared" si="3"/>
        <v>6052830.0000000009</v>
      </c>
      <c r="J38" s="8" t="s">
        <v>226</v>
      </c>
      <c r="K38" s="42" t="s">
        <v>17</v>
      </c>
      <c r="L38" s="42" t="s">
        <v>15</v>
      </c>
    </row>
    <row r="39" spans="1:12" s="73" customFormat="1" ht="229.5" customHeight="1">
      <c r="A39" s="35">
        <v>28</v>
      </c>
      <c r="B39" s="87" t="s">
        <v>237</v>
      </c>
      <c r="C39" s="79" t="s">
        <v>14</v>
      </c>
      <c r="D39" s="88" t="s">
        <v>251</v>
      </c>
      <c r="E39" s="41" t="s">
        <v>11</v>
      </c>
      <c r="F39" s="41">
        <v>1</v>
      </c>
      <c r="G39" s="89">
        <v>1892857</v>
      </c>
      <c r="H39" s="89">
        <v>1892857</v>
      </c>
      <c r="I39" s="90">
        <f t="shared" si="3"/>
        <v>2119999.8400000003</v>
      </c>
      <c r="J39" s="8" t="s">
        <v>238</v>
      </c>
      <c r="K39" s="42" t="s">
        <v>17</v>
      </c>
      <c r="L39" s="42" t="s">
        <v>15</v>
      </c>
    </row>
    <row r="40" spans="1:12" s="73" customFormat="1" ht="145.5" customHeight="1">
      <c r="A40" s="35">
        <v>29</v>
      </c>
      <c r="B40" s="87" t="s">
        <v>240</v>
      </c>
      <c r="C40" s="79" t="s">
        <v>14</v>
      </c>
      <c r="D40" s="88" t="s">
        <v>241</v>
      </c>
      <c r="E40" s="41" t="s">
        <v>11</v>
      </c>
      <c r="F40" s="41">
        <v>1</v>
      </c>
      <c r="G40" s="89">
        <v>2302805</v>
      </c>
      <c r="H40" s="89">
        <v>2302805</v>
      </c>
      <c r="I40" s="90">
        <f t="shared" si="3"/>
        <v>2579141.6</v>
      </c>
      <c r="J40" s="8" t="s">
        <v>239</v>
      </c>
      <c r="K40" s="42" t="s">
        <v>17</v>
      </c>
      <c r="L40" s="42" t="s">
        <v>15</v>
      </c>
    </row>
    <row r="41" spans="1:12" s="73" customFormat="1" ht="90" customHeight="1">
      <c r="A41" s="44">
        <v>30</v>
      </c>
      <c r="B41" s="91" t="s">
        <v>242</v>
      </c>
      <c r="C41" s="79" t="s">
        <v>14</v>
      </c>
      <c r="D41" s="88" t="s">
        <v>252</v>
      </c>
      <c r="E41" s="81" t="s">
        <v>75</v>
      </c>
      <c r="F41" s="92">
        <v>20</v>
      </c>
      <c r="G41" s="89">
        <v>22767.86</v>
      </c>
      <c r="H41" s="89">
        <f>F41*G41</f>
        <v>455357.2</v>
      </c>
      <c r="I41" s="90">
        <f t="shared" si="3"/>
        <v>510000.06400000007</v>
      </c>
      <c r="J41" s="8" t="s">
        <v>238</v>
      </c>
      <c r="K41" s="42" t="s">
        <v>17</v>
      </c>
      <c r="L41" s="42" t="s">
        <v>15</v>
      </c>
    </row>
    <row r="42" spans="1:12" s="73" customFormat="1" ht="100.5" customHeight="1">
      <c r="A42" s="44">
        <v>31</v>
      </c>
      <c r="B42" s="91" t="s">
        <v>243</v>
      </c>
      <c r="C42" s="79" t="s">
        <v>14</v>
      </c>
      <c r="D42" s="88" t="s">
        <v>253</v>
      </c>
      <c r="E42" s="81" t="s">
        <v>75</v>
      </c>
      <c r="F42" s="92">
        <v>20</v>
      </c>
      <c r="G42" s="89">
        <v>8035.71</v>
      </c>
      <c r="H42" s="89">
        <f t="shared" ref="H42:H50" si="5">F42*G42</f>
        <v>160714.20000000001</v>
      </c>
      <c r="I42" s="90">
        <f t="shared" si="3"/>
        <v>179999.90400000004</v>
      </c>
      <c r="J42" s="8" t="s">
        <v>238</v>
      </c>
      <c r="K42" s="42" t="s">
        <v>17</v>
      </c>
      <c r="L42" s="42" t="s">
        <v>15</v>
      </c>
    </row>
    <row r="43" spans="1:12" s="73" customFormat="1" ht="100.5" customHeight="1">
      <c r="A43" s="44">
        <v>32</v>
      </c>
      <c r="B43" s="91" t="s">
        <v>244</v>
      </c>
      <c r="C43" s="79" t="s">
        <v>14</v>
      </c>
      <c r="D43" s="88" t="s">
        <v>254</v>
      </c>
      <c r="E43" s="81" t="s">
        <v>75</v>
      </c>
      <c r="F43" s="92">
        <v>50</v>
      </c>
      <c r="G43" s="89">
        <v>19642.86</v>
      </c>
      <c r="H43" s="89">
        <f t="shared" si="5"/>
        <v>982143</v>
      </c>
      <c r="I43" s="90">
        <f t="shared" si="3"/>
        <v>1100000.1600000001</v>
      </c>
      <c r="J43" s="8" t="s">
        <v>238</v>
      </c>
      <c r="K43" s="42" t="s">
        <v>17</v>
      </c>
      <c r="L43" s="42" t="s">
        <v>15</v>
      </c>
    </row>
    <row r="44" spans="1:12" s="73" customFormat="1" ht="93" customHeight="1">
      <c r="A44" s="44">
        <v>33</v>
      </c>
      <c r="B44" s="91" t="s">
        <v>245</v>
      </c>
      <c r="C44" s="292" t="s">
        <v>284</v>
      </c>
      <c r="D44" s="293"/>
      <c r="E44" s="293"/>
      <c r="F44" s="293"/>
      <c r="G44" s="293"/>
      <c r="H44" s="217"/>
      <c r="I44" s="217"/>
      <c r="J44" s="217"/>
      <c r="K44" s="217"/>
      <c r="L44" s="218"/>
    </row>
    <row r="45" spans="1:12" s="73" customFormat="1" ht="93" customHeight="1">
      <c r="A45" s="35">
        <v>34</v>
      </c>
      <c r="B45" s="87" t="s">
        <v>269</v>
      </c>
      <c r="C45" s="79" t="s">
        <v>14</v>
      </c>
      <c r="D45" s="88" t="s">
        <v>296</v>
      </c>
      <c r="E45" s="81" t="s">
        <v>75</v>
      </c>
      <c r="F45" s="41">
        <v>8</v>
      </c>
      <c r="G45" s="89">
        <v>16662</v>
      </c>
      <c r="H45" s="89">
        <f t="shared" si="5"/>
        <v>133296</v>
      </c>
      <c r="I45" s="126">
        <f t="shared" si="3"/>
        <v>149291.52000000002</v>
      </c>
      <c r="J45" s="8" t="s">
        <v>238</v>
      </c>
      <c r="K45" s="42" t="s">
        <v>17</v>
      </c>
      <c r="L45" s="42" t="s">
        <v>15</v>
      </c>
    </row>
    <row r="46" spans="1:12" s="104" customFormat="1" ht="93" customHeight="1">
      <c r="A46" s="113">
        <v>35</v>
      </c>
      <c r="B46" s="114" t="s">
        <v>270</v>
      </c>
      <c r="C46" s="115" t="s">
        <v>14</v>
      </c>
      <c r="D46" s="116" t="s">
        <v>273</v>
      </c>
      <c r="E46" s="117" t="s">
        <v>75</v>
      </c>
      <c r="F46" s="118">
        <v>9</v>
      </c>
      <c r="G46" s="119">
        <v>7397.32</v>
      </c>
      <c r="H46" s="119">
        <f t="shared" si="5"/>
        <v>66575.88</v>
      </c>
      <c r="I46" s="120">
        <f t="shared" si="3"/>
        <v>74564.985600000015</v>
      </c>
      <c r="J46" s="101" t="s">
        <v>238</v>
      </c>
      <c r="K46" s="112" t="s">
        <v>17</v>
      </c>
      <c r="L46" s="112" t="s">
        <v>15</v>
      </c>
    </row>
    <row r="47" spans="1:12" s="104" customFormat="1" ht="93" customHeight="1">
      <c r="A47" s="113">
        <v>36</v>
      </c>
      <c r="B47" s="114" t="s">
        <v>271</v>
      </c>
      <c r="C47" s="115" t="s">
        <v>14</v>
      </c>
      <c r="D47" s="116" t="s">
        <v>274</v>
      </c>
      <c r="E47" s="117" t="s">
        <v>75</v>
      </c>
      <c r="F47" s="118">
        <v>1</v>
      </c>
      <c r="G47" s="119">
        <v>282366.07</v>
      </c>
      <c r="H47" s="119">
        <f t="shared" si="5"/>
        <v>282366.07</v>
      </c>
      <c r="I47" s="120">
        <f t="shared" si="3"/>
        <v>316249.99840000004</v>
      </c>
      <c r="J47" s="101" t="s">
        <v>268</v>
      </c>
      <c r="K47" s="112" t="s">
        <v>17</v>
      </c>
      <c r="L47" s="112" t="s">
        <v>15</v>
      </c>
    </row>
    <row r="48" spans="1:12" s="104" customFormat="1" ht="93" customHeight="1">
      <c r="A48" s="113">
        <v>37</v>
      </c>
      <c r="B48" s="114" t="s">
        <v>272</v>
      </c>
      <c r="C48" s="115" t="s">
        <v>14</v>
      </c>
      <c r="D48" s="116" t="s">
        <v>275</v>
      </c>
      <c r="E48" s="117" t="s">
        <v>75</v>
      </c>
      <c r="F48" s="118">
        <v>1</v>
      </c>
      <c r="G48" s="119">
        <v>320008.92</v>
      </c>
      <c r="H48" s="119">
        <f t="shared" si="5"/>
        <v>320008.92</v>
      </c>
      <c r="I48" s="120">
        <f t="shared" si="3"/>
        <v>358409.99040000001</v>
      </c>
      <c r="J48" s="101" t="s">
        <v>268</v>
      </c>
      <c r="K48" s="112" t="s">
        <v>17</v>
      </c>
      <c r="L48" s="112" t="s">
        <v>15</v>
      </c>
    </row>
    <row r="49" spans="1:12" s="73" customFormat="1" ht="93" customHeight="1">
      <c r="A49" s="35">
        <v>38</v>
      </c>
      <c r="B49" s="122" t="s">
        <v>281</v>
      </c>
      <c r="C49" s="123" t="s">
        <v>14</v>
      </c>
      <c r="D49" s="124" t="s">
        <v>292</v>
      </c>
      <c r="E49" s="125" t="s">
        <v>282</v>
      </c>
      <c r="F49" s="125">
        <v>92</v>
      </c>
      <c r="G49" s="89">
        <v>2600</v>
      </c>
      <c r="H49" s="89">
        <f t="shared" si="5"/>
        <v>239200</v>
      </c>
      <c r="I49" s="126">
        <f t="shared" si="3"/>
        <v>267904</v>
      </c>
      <c r="J49" s="8" t="s">
        <v>238</v>
      </c>
      <c r="K49" s="42" t="s">
        <v>17</v>
      </c>
      <c r="L49" s="42" t="s">
        <v>15</v>
      </c>
    </row>
    <row r="50" spans="1:12" s="73" customFormat="1" ht="93" customHeight="1">
      <c r="A50" s="35">
        <v>39</v>
      </c>
      <c r="B50" s="122" t="s">
        <v>283</v>
      </c>
      <c r="C50" s="123" t="s">
        <v>14</v>
      </c>
      <c r="D50" s="127" t="s">
        <v>293</v>
      </c>
      <c r="E50" s="125" t="s">
        <v>282</v>
      </c>
      <c r="F50" s="128">
        <v>16.600000000000001</v>
      </c>
      <c r="G50" s="89">
        <v>6400</v>
      </c>
      <c r="H50" s="89">
        <f t="shared" si="5"/>
        <v>106240.00000000001</v>
      </c>
      <c r="I50" s="126">
        <f t="shared" si="3"/>
        <v>118988.80000000003</v>
      </c>
      <c r="J50" s="8" t="s">
        <v>238</v>
      </c>
      <c r="K50" s="42" t="s">
        <v>17</v>
      </c>
      <c r="L50" s="42" t="s">
        <v>15</v>
      </c>
    </row>
    <row r="51" spans="1:12" s="137" customFormat="1" ht="93" customHeight="1">
      <c r="A51" s="35">
        <v>40</v>
      </c>
      <c r="B51" s="122" t="s">
        <v>297</v>
      </c>
      <c r="C51" s="292" t="s">
        <v>284</v>
      </c>
      <c r="D51" s="293"/>
      <c r="E51" s="293"/>
      <c r="F51" s="293"/>
      <c r="G51" s="293"/>
      <c r="H51" s="217"/>
      <c r="I51" s="217"/>
      <c r="J51" s="217"/>
      <c r="K51" s="217"/>
      <c r="L51" s="218"/>
    </row>
    <row r="52" spans="1:12" s="73" customFormat="1" ht="165" customHeight="1">
      <c r="A52" s="44">
        <v>41</v>
      </c>
      <c r="B52" s="122" t="s">
        <v>310</v>
      </c>
      <c r="C52" s="123" t="s">
        <v>14</v>
      </c>
      <c r="D52" s="7" t="s">
        <v>313</v>
      </c>
      <c r="E52" s="81" t="s">
        <v>75</v>
      </c>
      <c r="F52" s="41">
        <v>1</v>
      </c>
      <c r="G52" s="5">
        <f>5888781/1.12</f>
        <v>5257840.1785714282</v>
      </c>
      <c r="H52" s="5">
        <f>5888781/1.12</f>
        <v>5257840.1785714282</v>
      </c>
      <c r="I52" s="126">
        <f t="shared" ref="I52:I61" si="6">H52*1.12</f>
        <v>5888781</v>
      </c>
      <c r="J52" s="8" t="s">
        <v>239</v>
      </c>
      <c r="K52" s="42" t="s">
        <v>17</v>
      </c>
      <c r="L52" s="42" t="s">
        <v>15</v>
      </c>
    </row>
    <row r="53" spans="1:12" s="73" customFormat="1" ht="93" customHeight="1">
      <c r="A53" s="44">
        <v>42</v>
      </c>
      <c r="B53" s="122" t="s">
        <v>311</v>
      </c>
      <c r="C53" s="123" t="s">
        <v>14</v>
      </c>
      <c r="D53" s="7" t="s">
        <v>314</v>
      </c>
      <c r="E53" s="81" t="s">
        <v>75</v>
      </c>
      <c r="F53" s="41">
        <v>1</v>
      </c>
      <c r="G53" s="5">
        <f>432201/1.12</f>
        <v>385893.74999999994</v>
      </c>
      <c r="H53" s="5">
        <f>432201/1.12</f>
        <v>385893.74999999994</v>
      </c>
      <c r="I53" s="126">
        <f t="shared" si="6"/>
        <v>432201</v>
      </c>
      <c r="J53" s="8" t="s">
        <v>312</v>
      </c>
      <c r="K53" s="42" t="s">
        <v>17</v>
      </c>
      <c r="L53" s="42" t="s">
        <v>15</v>
      </c>
    </row>
    <row r="54" spans="1:12" s="137" customFormat="1" ht="159" customHeight="1">
      <c r="A54" s="44">
        <v>43</v>
      </c>
      <c r="B54" s="131" t="s">
        <v>332</v>
      </c>
      <c r="C54" s="14" t="s">
        <v>14</v>
      </c>
      <c r="D54" s="131" t="s">
        <v>472</v>
      </c>
      <c r="E54" s="41" t="s">
        <v>75</v>
      </c>
      <c r="F54" s="41">
        <v>2</v>
      </c>
      <c r="G54" s="78">
        <v>1037845.54</v>
      </c>
      <c r="H54" s="89">
        <f>F54*G54</f>
        <v>2075691.08</v>
      </c>
      <c r="I54" s="126">
        <f>H54*1.12</f>
        <v>2324774.0096000005</v>
      </c>
      <c r="J54" s="8" t="s">
        <v>239</v>
      </c>
      <c r="K54" s="42" t="s">
        <v>17</v>
      </c>
      <c r="L54" s="42" t="s">
        <v>15</v>
      </c>
    </row>
    <row r="55" spans="1:12" s="137" customFormat="1" ht="93" customHeight="1">
      <c r="A55" s="44">
        <v>44</v>
      </c>
      <c r="B55" s="131" t="s">
        <v>333</v>
      </c>
      <c r="C55" s="14" t="s">
        <v>14</v>
      </c>
      <c r="D55" s="131" t="s">
        <v>334</v>
      </c>
      <c r="E55" s="41" t="s">
        <v>75</v>
      </c>
      <c r="F55" s="41">
        <v>1</v>
      </c>
      <c r="G55" s="78">
        <v>596891.06999999995</v>
      </c>
      <c r="H55" s="89">
        <f t="shared" ref="H55:H61" si="7">F55*G55</f>
        <v>596891.06999999995</v>
      </c>
      <c r="I55" s="126">
        <f t="shared" si="6"/>
        <v>668517.99840000004</v>
      </c>
      <c r="J55" s="8" t="s">
        <v>239</v>
      </c>
      <c r="K55" s="42" t="s">
        <v>17</v>
      </c>
      <c r="L55" s="42" t="s">
        <v>15</v>
      </c>
    </row>
    <row r="56" spans="1:12" s="137" customFormat="1" ht="93" customHeight="1">
      <c r="A56" s="44">
        <v>45</v>
      </c>
      <c r="B56" s="131" t="s">
        <v>335</v>
      </c>
      <c r="C56" s="14" t="s">
        <v>14</v>
      </c>
      <c r="D56" s="131" t="s">
        <v>336</v>
      </c>
      <c r="E56" s="41" t="s">
        <v>75</v>
      </c>
      <c r="F56" s="41">
        <v>1</v>
      </c>
      <c r="G56" s="78">
        <v>646119.64</v>
      </c>
      <c r="H56" s="89">
        <f t="shared" si="7"/>
        <v>646119.64</v>
      </c>
      <c r="I56" s="126">
        <f t="shared" si="6"/>
        <v>723653.99680000008</v>
      </c>
      <c r="J56" s="8" t="s">
        <v>239</v>
      </c>
      <c r="K56" s="42" t="s">
        <v>17</v>
      </c>
      <c r="L56" s="42" t="s">
        <v>15</v>
      </c>
    </row>
    <row r="57" spans="1:12" s="137" customFormat="1" ht="93" customHeight="1">
      <c r="A57" s="44">
        <v>46</v>
      </c>
      <c r="B57" s="43" t="s">
        <v>337</v>
      </c>
      <c r="C57" s="14" t="s">
        <v>14</v>
      </c>
      <c r="D57" s="131" t="s">
        <v>473</v>
      </c>
      <c r="E57" s="41" t="s">
        <v>75</v>
      </c>
      <c r="F57" s="41">
        <v>1</v>
      </c>
      <c r="G57" s="78">
        <v>553816.06999999995</v>
      </c>
      <c r="H57" s="89">
        <f t="shared" si="7"/>
        <v>553816.06999999995</v>
      </c>
      <c r="I57" s="126">
        <f t="shared" si="6"/>
        <v>620273.99840000004</v>
      </c>
      <c r="J57" s="8" t="s">
        <v>239</v>
      </c>
      <c r="K57" s="42" t="s">
        <v>17</v>
      </c>
      <c r="L57" s="42" t="s">
        <v>15</v>
      </c>
    </row>
    <row r="58" spans="1:12" s="137" customFormat="1" ht="93" customHeight="1">
      <c r="A58" s="44">
        <v>47</v>
      </c>
      <c r="B58" s="43" t="s">
        <v>338</v>
      </c>
      <c r="C58" s="14" t="s">
        <v>14</v>
      </c>
      <c r="D58" s="131" t="s">
        <v>474</v>
      </c>
      <c r="E58" s="41" t="s">
        <v>75</v>
      </c>
      <c r="F58" s="41">
        <v>1</v>
      </c>
      <c r="G58" s="78">
        <v>338442.86</v>
      </c>
      <c r="H58" s="89">
        <f t="shared" si="7"/>
        <v>338442.86</v>
      </c>
      <c r="I58" s="126">
        <f t="shared" si="6"/>
        <v>379056.00320000004</v>
      </c>
      <c r="J58" s="8" t="s">
        <v>239</v>
      </c>
      <c r="K58" s="42" t="s">
        <v>17</v>
      </c>
      <c r="L58" s="42" t="s">
        <v>15</v>
      </c>
    </row>
    <row r="59" spans="1:12" s="137" customFormat="1" ht="93" customHeight="1">
      <c r="A59" s="44">
        <v>48</v>
      </c>
      <c r="B59" s="43" t="s">
        <v>339</v>
      </c>
      <c r="C59" s="14" t="s">
        <v>14</v>
      </c>
      <c r="D59" s="131" t="s">
        <v>340</v>
      </c>
      <c r="E59" s="41" t="s">
        <v>75</v>
      </c>
      <c r="F59" s="41">
        <v>1</v>
      </c>
      <c r="G59" s="78">
        <v>166144.64000000001</v>
      </c>
      <c r="H59" s="89">
        <f t="shared" si="7"/>
        <v>166144.64000000001</v>
      </c>
      <c r="I59" s="126">
        <f t="shared" si="6"/>
        <v>186081.99680000002</v>
      </c>
      <c r="J59" s="8" t="s">
        <v>239</v>
      </c>
      <c r="K59" s="42" t="s">
        <v>17</v>
      </c>
      <c r="L59" s="42" t="s">
        <v>15</v>
      </c>
    </row>
    <row r="60" spans="1:12" s="137" customFormat="1" ht="141" customHeight="1">
      <c r="A60" s="44">
        <v>49</v>
      </c>
      <c r="B60" s="131" t="s">
        <v>341</v>
      </c>
      <c r="C60" s="14" t="s">
        <v>14</v>
      </c>
      <c r="D60" s="131" t="s">
        <v>475</v>
      </c>
      <c r="E60" s="41" t="s">
        <v>75</v>
      </c>
      <c r="F60" s="41">
        <v>1</v>
      </c>
      <c r="G60" s="78">
        <v>323059.82</v>
      </c>
      <c r="H60" s="89">
        <f t="shared" si="7"/>
        <v>323059.82</v>
      </c>
      <c r="I60" s="126">
        <f t="shared" si="6"/>
        <v>361826.99840000004</v>
      </c>
      <c r="J60" s="8" t="s">
        <v>239</v>
      </c>
      <c r="K60" s="42" t="s">
        <v>17</v>
      </c>
      <c r="L60" s="42" t="s">
        <v>15</v>
      </c>
    </row>
    <row r="61" spans="1:12" s="137" customFormat="1" ht="156" customHeight="1">
      <c r="A61" s="44">
        <v>50</v>
      </c>
      <c r="B61" s="43" t="s">
        <v>342</v>
      </c>
      <c r="C61" s="14" t="s">
        <v>14</v>
      </c>
      <c r="D61" s="131" t="s">
        <v>476</v>
      </c>
      <c r="E61" s="41" t="s">
        <v>75</v>
      </c>
      <c r="F61" s="41">
        <v>1</v>
      </c>
      <c r="G61" s="78">
        <v>523049.11</v>
      </c>
      <c r="H61" s="89">
        <f t="shared" si="7"/>
        <v>523049.11</v>
      </c>
      <c r="I61" s="126">
        <f t="shared" si="6"/>
        <v>585815.00320000004</v>
      </c>
      <c r="J61" s="8" t="s">
        <v>239</v>
      </c>
      <c r="K61" s="42" t="s">
        <v>17</v>
      </c>
      <c r="L61" s="42" t="s">
        <v>15</v>
      </c>
    </row>
    <row r="62" spans="1:12" s="137" customFormat="1" ht="144" customHeight="1">
      <c r="A62" s="44">
        <v>51</v>
      </c>
      <c r="B62" s="131" t="s">
        <v>343</v>
      </c>
      <c r="C62" s="14" t="s">
        <v>14</v>
      </c>
      <c r="D62" s="131" t="s">
        <v>345</v>
      </c>
      <c r="E62" s="89" t="s">
        <v>75</v>
      </c>
      <c r="F62" s="5">
        <v>4</v>
      </c>
      <c r="G62" s="89">
        <f>78990/1.12</f>
        <v>70526.78571428571</v>
      </c>
      <c r="H62" s="89">
        <f t="shared" ref="H62:H63" si="8">F62*G62</f>
        <v>282107.14285714284</v>
      </c>
      <c r="I62" s="126">
        <f t="shared" ref="I62:I63" si="9">H62*1.12</f>
        <v>315960</v>
      </c>
      <c r="J62" s="8" t="s">
        <v>348</v>
      </c>
      <c r="K62" s="42" t="s">
        <v>17</v>
      </c>
      <c r="L62" s="42" t="s">
        <v>15</v>
      </c>
    </row>
    <row r="63" spans="1:12" s="137" customFormat="1" ht="93" customHeight="1">
      <c r="A63" s="44">
        <v>52</v>
      </c>
      <c r="B63" s="131" t="s">
        <v>346</v>
      </c>
      <c r="C63" s="14" t="s">
        <v>14</v>
      </c>
      <c r="D63" s="131" t="s">
        <v>347</v>
      </c>
      <c r="E63" s="89" t="s">
        <v>75</v>
      </c>
      <c r="F63" s="5">
        <v>1</v>
      </c>
      <c r="G63" s="89">
        <f>69990/1.12</f>
        <v>62491.07142857142</v>
      </c>
      <c r="H63" s="89">
        <f t="shared" si="8"/>
        <v>62491.07142857142</v>
      </c>
      <c r="I63" s="126">
        <f t="shared" si="9"/>
        <v>69990</v>
      </c>
      <c r="J63" s="8" t="s">
        <v>348</v>
      </c>
      <c r="K63" s="42" t="s">
        <v>17</v>
      </c>
      <c r="L63" s="42" t="s">
        <v>15</v>
      </c>
    </row>
    <row r="64" spans="1:12" s="137" customFormat="1" ht="93" customHeight="1">
      <c r="A64" s="44">
        <v>53</v>
      </c>
      <c r="B64" s="131" t="s">
        <v>349</v>
      </c>
      <c r="C64" s="14" t="s">
        <v>14</v>
      </c>
      <c r="D64" s="131" t="s">
        <v>350</v>
      </c>
      <c r="E64" s="89" t="s">
        <v>11</v>
      </c>
      <c r="F64" s="5">
        <v>1</v>
      </c>
      <c r="G64" s="89">
        <v>4210630.3600000003</v>
      </c>
      <c r="H64" s="89">
        <f t="shared" ref="H64:H69" si="10">F64*G64</f>
        <v>4210630.3600000003</v>
      </c>
      <c r="I64" s="126">
        <f t="shared" ref="I64:I69" si="11">H64*1.12</f>
        <v>4715906.0032000011</v>
      </c>
      <c r="J64" s="8" t="s">
        <v>268</v>
      </c>
      <c r="K64" s="42" t="s">
        <v>17</v>
      </c>
      <c r="L64" s="42" t="s">
        <v>15</v>
      </c>
    </row>
    <row r="65" spans="1:12" s="73" customFormat="1" ht="93" customHeight="1">
      <c r="A65" s="44">
        <v>54</v>
      </c>
      <c r="B65" s="43" t="s">
        <v>365</v>
      </c>
      <c r="C65" s="14" t="s">
        <v>14</v>
      </c>
      <c r="D65" s="43" t="s">
        <v>370</v>
      </c>
      <c r="E65" s="43" t="s">
        <v>375</v>
      </c>
      <c r="F65" s="43">
        <v>16</v>
      </c>
      <c r="G65" s="78">
        <f>31700/1.12</f>
        <v>28303.571428571428</v>
      </c>
      <c r="H65" s="89">
        <f t="shared" si="10"/>
        <v>452857.14285714284</v>
      </c>
      <c r="I65" s="126">
        <f t="shared" si="11"/>
        <v>507200.00000000006</v>
      </c>
      <c r="J65" s="8" t="s">
        <v>239</v>
      </c>
      <c r="K65" s="42" t="s">
        <v>17</v>
      </c>
      <c r="L65" s="42" t="s">
        <v>15</v>
      </c>
    </row>
    <row r="66" spans="1:12" s="73" customFormat="1" ht="93" customHeight="1">
      <c r="A66" s="44">
        <v>55</v>
      </c>
      <c r="B66" s="43" t="s">
        <v>366</v>
      </c>
      <c r="C66" s="14" t="s">
        <v>14</v>
      </c>
      <c r="D66" s="43" t="s">
        <v>371</v>
      </c>
      <c r="E66" s="43" t="s">
        <v>375</v>
      </c>
      <c r="F66" s="43">
        <v>16</v>
      </c>
      <c r="G66" s="78">
        <f>31700/1.12</f>
        <v>28303.571428571428</v>
      </c>
      <c r="H66" s="89">
        <f t="shared" si="10"/>
        <v>452857.14285714284</v>
      </c>
      <c r="I66" s="126">
        <f t="shared" si="11"/>
        <v>507200.00000000006</v>
      </c>
      <c r="J66" s="8" t="s">
        <v>239</v>
      </c>
      <c r="K66" s="42" t="s">
        <v>17</v>
      </c>
      <c r="L66" s="42" t="s">
        <v>15</v>
      </c>
    </row>
    <row r="67" spans="1:12" s="73" customFormat="1" ht="93" customHeight="1">
      <c r="A67" s="44">
        <v>56</v>
      </c>
      <c r="B67" s="43" t="s">
        <v>367</v>
      </c>
      <c r="C67" s="14" t="s">
        <v>14</v>
      </c>
      <c r="D67" s="43" t="s">
        <v>372</v>
      </c>
      <c r="E67" s="43" t="s">
        <v>375</v>
      </c>
      <c r="F67" s="43">
        <v>14</v>
      </c>
      <c r="G67" s="78">
        <f>33500/1.12</f>
        <v>29910.714285714283</v>
      </c>
      <c r="H67" s="89">
        <f t="shared" si="10"/>
        <v>418749.99999999994</v>
      </c>
      <c r="I67" s="126">
        <f t="shared" si="11"/>
        <v>469000</v>
      </c>
      <c r="J67" s="8" t="s">
        <v>239</v>
      </c>
      <c r="K67" s="42" t="s">
        <v>17</v>
      </c>
      <c r="L67" s="42" t="s">
        <v>15</v>
      </c>
    </row>
    <row r="68" spans="1:12" s="73" customFormat="1" ht="93" customHeight="1">
      <c r="A68" s="44">
        <v>57</v>
      </c>
      <c r="B68" s="43" t="s">
        <v>368</v>
      </c>
      <c r="C68" s="14" t="s">
        <v>14</v>
      </c>
      <c r="D68" s="43" t="s">
        <v>373</v>
      </c>
      <c r="E68" s="43" t="s">
        <v>375</v>
      </c>
      <c r="F68" s="43">
        <v>14</v>
      </c>
      <c r="G68" s="78">
        <f>63300/1.12</f>
        <v>56517.857142857138</v>
      </c>
      <c r="H68" s="89">
        <f t="shared" si="10"/>
        <v>791249.99999999988</v>
      </c>
      <c r="I68" s="126">
        <f t="shared" si="11"/>
        <v>886200</v>
      </c>
      <c r="J68" s="8" t="s">
        <v>239</v>
      </c>
      <c r="K68" s="42" t="s">
        <v>17</v>
      </c>
      <c r="L68" s="42" t="s">
        <v>15</v>
      </c>
    </row>
    <row r="69" spans="1:12" s="73" customFormat="1" ht="93" customHeight="1">
      <c r="A69" s="44">
        <v>58</v>
      </c>
      <c r="B69" s="43" t="s">
        <v>369</v>
      </c>
      <c r="C69" s="14" t="s">
        <v>14</v>
      </c>
      <c r="D69" s="43" t="s">
        <v>374</v>
      </c>
      <c r="E69" s="43" t="s">
        <v>375</v>
      </c>
      <c r="F69" s="43">
        <v>8</v>
      </c>
      <c r="G69" s="78">
        <f>32000/1.12</f>
        <v>28571.428571428569</v>
      </c>
      <c r="H69" s="89">
        <f t="shared" si="10"/>
        <v>228571.42857142855</v>
      </c>
      <c r="I69" s="126">
        <f t="shared" si="11"/>
        <v>256000</v>
      </c>
      <c r="J69" s="8" t="s">
        <v>239</v>
      </c>
      <c r="K69" s="42" t="s">
        <v>17</v>
      </c>
      <c r="L69" s="42" t="s">
        <v>15</v>
      </c>
    </row>
    <row r="70" spans="1:12" s="73" customFormat="1" ht="93" customHeight="1">
      <c r="A70" s="44">
        <v>59</v>
      </c>
      <c r="B70" s="15" t="s">
        <v>376</v>
      </c>
      <c r="C70" s="14" t="s">
        <v>14</v>
      </c>
      <c r="D70" s="77" t="s">
        <v>380</v>
      </c>
      <c r="E70" s="77" t="s">
        <v>75</v>
      </c>
      <c r="F70" s="77">
        <v>1</v>
      </c>
      <c r="G70" s="78">
        <f>326224/1.12</f>
        <v>291271.42857142852</v>
      </c>
      <c r="H70" s="89">
        <f t="shared" ref="H70:H73" si="12">F70*G70</f>
        <v>291271.42857142852</v>
      </c>
      <c r="I70" s="126">
        <f t="shared" ref="I70:I74" si="13">H70*1.12</f>
        <v>326224</v>
      </c>
      <c r="J70" s="8" t="s">
        <v>239</v>
      </c>
      <c r="K70" s="42" t="s">
        <v>17</v>
      </c>
      <c r="L70" s="42" t="s">
        <v>15</v>
      </c>
    </row>
    <row r="71" spans="1:12" s="73" customFormat="1" ht="93" customHeight="1">
      <c r="A71" s="44">
        <v>60</v>
      </c>
      <c r="B71" s="43" t="s">
        <v>377</v>
      </c>
      <c r="C71" s="14" t="s">
        <v>14</v>
      </c>
      <c r="D71" s="77" t="s">
        <v>381</v>
      </c>
      <c r="E71" s="77" t="s">
        <v>75</v>
      </c>
      <c r="F71" s="77">
        <v>1</v>
      </c>
      <c r="G71" s="78">
        <f>3229186/1.12</f>
        <v>2883201.7857142854</v>
      </c>
      <c r="H71" s="89">
        <f t="shared" si="12"/>
        <v>2883201.7857142854</v>
      </c>
      <c r="I71" s="126">
        <f t="shared" si="13"/>
        <v>3229186</v>
      </c>
      <c r="J71" s="8" t="s">
        <v>239</v>
      </c>
      <c r="K71" s="42" t="s">
        <v>17</v>
      </c>
      <c r="L71" s="42" t="s">
        <v>15</v>
      </c>
    </row>
    <row r="72" spans="1:12" s="73" customFormat="1" ht="93" customHeight="1">
      <c r="A72" s="44">
        <v>61</v>
      </c>
      <c r="B72" s="43" t="s">
        <v>378</v>
      </c>
      <c r="C72" s="14" t="s">
        <v>14</v>
      </c>
      <c r="D72" s="77" t="s">
        <v>382</v>
      </c>
      <c r="E72" s="77" t="s">
        <v>75</v>
      </c>
      <c r="F72" s="77">
        <v>1</v>
      </c>
      <c r="G72" s="78">
        <f>3775130/1.12</f>
        <v>3370651.7857142854</v>
      </c>
      <c r="H72" s="89">
        <f t="shared" si="12"/>
        <v>3370651.7857142854</v>
      </c>
      <c r="I72" s="126">
        <f t="shared" si="13"/>
        <v>3775130</v>
      </c>
      <c r="J72" s="8" t="s">
        <v>239</v>
      </c>
      <c r="K72" s="42" t="s">
        <v>17</v>
      </c>
      <c r="L72" s="42" t="s">
        <v>15</v>
      </c>
    </row>
    <row r="73" spans="1:12" s="73" customFormat="1" ht="93" customHeight="1">
      <c r="A73" s="44">
        <v>62</v>
      </c>
      <c r="B73" s="43" t="s">
        <v>379</v>
      </c>
      <c r="C73" s="14" t="s">
        <v>14</v>
      </c>
      <c r="D73" s="77" t="s">
        <v>383</v>
      </c>
      <c r="E73" s="77" t="s">
        <v>75</v>
      </c>
      <c r="F73" s="77">
        <v>1</v>
      </c>
      <c r="G73" s="78">
        <f>929483/1.12</f>
        <v>829895.53571428568</v>
      </c>
      <c r="H73" s="89">
        <f t="shared" si="12"/>
        <v>829895.53571428568</v>
      </c>
      <c r="I73" s="126">
        <f t="shared" si="13"/>
        <v>929483</v>
      </c>
      <c r="J73" s="8" t="s">
        <v>239</v>
      </c>
      <c r="K73" s="42" t="s">
        <v>17</v>
      </c>
      <c r="L73" s="42" t="s">
        <v>15</v>
      </c>
    </row>
    <row r="74" spans="1:12" s="73" customFormat="1" ht="93" customHeight="1">
      <c r="A74" s="35">
        <v>63</v>
      </c>
      <c r="B74" s="43" t="s">
        <v>395</v>
      </c>
      <c r="C74" s="14" t="s">
        <v>14</v>
      </c>
      <c r="D74" s="87" t="s">
        <v>394</v>
      </c>
      <c r="E74" s="77" t="s">
        <v>75</v>
      </c>
      <c r="F74" s="77">
        <v>2</v>
      </c>
      <c r="G74" s="78">
        <v>2170458</v>
      </c>
      <c r="H74" s="89">
        <f>F74*G74</f>
        <v>4340916</v>
      </c>
      <c r="I74" s="126">
        <f t="shared" si="13"/>
        <v>4861825.9200000009</v>
      </c>
      <c r="J74" s="8" t="s">
        <v>239</v>
      </c>
      <c r="K74" s="42" t="s">
        <v>17</v>
      </c>
      <c r="L74" s="42" t="s">
        <v>15</v>
      </c>
    </row>
    <row r="75" spans="1:12" s="73" customFormat="1" ht="156" customHeight="1">
      <c r="A75" s="35">
        <v>64</v>
      </c>
      <c r="B75" s="43" t="s">
        <v>398</v>
      </c>
      <c r="C75" s="14" t="s">
        <v>14</v>
      </c>
      <c r="D75" s="87" t="s">
        <v>399</v>
      </c>
      <c r="E75" s="77" t="s">
        <v>11</v>
      </c>
      <c r="F75" s="77">
        <v>2</v>
      </c>
      <c r="G75" s="78">
        <v>499861</v>
      </c>
      <c r="H75" s="89">
        <f>F75*G75</f>
        <v>999722</v>
      </c>
      <c r="I75" s="126">
        <f t="shared" ref="I75" si="14">H75*1.12</f>
        <v>1119688.6400000001</v>
      </c>
      <c r="J75" s="8" t="s">
        <v>239</v>
      </c>
      <c r="K75" s="42" t="s">
        <v>17</v>
      </c>
      <c r="L75" s="42" t="s">
        <v>15</v>
      </c>
    </row>
    <row r="76" spans="1:12" s="73" customFormat="1" ht="156" customHeight="1">
      <c r="A76" s="44">
        <v>65</v>
      </c>
      <c r="B76" s="43" t="s">
        <v>400</v>
      </c>
      <c r="C76" s="14" t="s">
        <v>14</v>
      </c>
      <c r="D76" s="87" t="s">
        <v>435</v>
      </c>
      <c r="E76" s="77" t="s">
        <v>11</v>
      </c>
      <c r="F76" s="77">
        <v>1</v>
      </c>
      <c r="G76" s="78">
        <v>191207.14285714299</v>
      </c>
      <c r="H76" s="89">
        <f t="shared" ref="H76:H79" si="15">F76*G76</f>
        <v>191207.14285714299</v>
      </c>
      <c r="I76" s="126">
        <f t="shared" ref="I76:I79" si="16">H76*1.12</f>
        <v>214152.00000000017</v>
      </c>
      <c r="J76" s="8" t="s">
        <v>196</v>
      </c>
      <c r="K76" s="42" t="s">
        <v>17</v>
      </c>
      <c r="L76" s="42" t="s">
        <v>15</v>
      </c>
    </row>
    <row r="77" spans="1:12" s="73" customFormat="1" ht="156" customHeight="1">
      <c r="A77" s="35">
        <v>66</v>
      </c>
      <c r="B77" s="43" t="s">
        <v>431</v>
      </c>
      <c r="C77" s="14" t="s">
        <v>14</v>
      </c>
      <c r="D77" s="43" t="s">
        <v>432</v>
      </c>
      <c r="E77" s="77" t="s">
        <v>75</v>
      </c>
      <c r="F77" s="77">
        <v>1</v>
      </c>
      <c r="G77" s="78">
        <v>198108.92857142855</v>
      </c>
      <c r="H77" s="89">
        <f t="shared" si="15"/>
        <v>198108.92857142855</v>
      </c>
      <c r="I77" s="126">
        <f t="shared" si="16"/>
        <v>221882</v>
      </c>
      <c r="J77" s="8" t="s">
        <v>196</v>
      </c>
      <c r="K77" s="42" t="s">
        <v>17</v>
      </c>
      <c r="L77" s="42" t="s">
        <v>15</v>
      </c>
    </row>
    <row r="78" spans="1:12" s="73" customFormat="1" ht="156" customHeight="1">
      <c r="A78" s="44">
        <v>67</v>
      </c>
      <c r="B78" s="43" t="s">
        <v>431</v>
      </c>
      <c r="C78" s="14" t="s">
        <v>14</v>
      </c>
      <c r="D78" s="43" t="s">
        <v>433</v>
      </c>
      <c r="E78" s="77" t="s">
        <v>75</v>
      </c>
      <c r="F78" s="77">
        <v>1</v>
      </c>
      <c r="G78" s="78">
        <v>264210.71428571426</v>
      </c>
      <c r="H78" s="89">
        <f t="shared" si="15"/>
        <v>264210.71428571426</v>
      </c>
      <c r="I78" s="126">
        <f t="shared" si="16"/>
        <v>295916</v>
      </c>
      <c r="J78" s="8" t="s">
        <v>196</v>
      </c>
      <c r="K78" s="42" t="s">
        <v>17</v>
      </c>
      <c r="L78" s="42" t="s">
        <v>15</v>
      </c>
    </row>
    <row r="79" spans="1:12" s="73" customFormat="1" ht="156" customHeight="1">
      <c r="A79" s="35">
        <v>68</v>
      </c>
      <c r="B79" s="43" t="s">
        <v>431</v>
      </c>
      <c r="C79" s="14" t="s">
        <v>14</v>
      </c>
      <c r="D79" s="43" t="s">
        <v>434</v>
      </c>
      <c r="E79" s="77" t="s">
        <v>75</v>
      </c>
      <c r="F79" s="77">
        <v>1</v>
      </c>
      <c r="G79" s="78">
        <v>109361.60714285713</v>
      </c>
      <c r="H79" s="89">
        <f t="shared" si="15"/>
        <v>109361.60714285713</v>
      </c>
      <c r="I79" s="126">
        <f t="shared" si="16"/>
        <v>122485</v>
      </c>
      <c r="J79" s="8" t="s">
        <v>196</v>
      </c>
      <c r="K79" s="42" t="s">
        <v>17</v>
      </c>
      <c r="L79" s="42" t="s">
        <v>15</v>
      </c>
    </row>
    <row r="80" spans="1:12" s="73" customFormat="1" ht="343.5" customHeight="1">
      <c r="A80" s="44">
        <v>69</v>
      </c>
      <c r="B80" s="43" t="s">
        <v>401</v>
      </c>
      <c r="C80" s="131" t="s">
        <v>402</v>
      </c>
      <c r="D80" s="87" t="s">
        <v>403</v>
      </c>
      <c r="E80" s="43" t="s">
        <v>11</v>
      </c>
      <c r="F80" s="131">
        <v>1</v>
      </c>
      <c r="G80" s="87">
        <v>55189975.600000001</v>
      </c>
      <c r="H80" s="89">
        <f t="shared" ref="H80" si="17">F80*G80</f>
        <v>55189975.600000001</v>
      </c>
      <c r="I80" s="126">
        <f t="shared" ref="I80" si="18">H80*1.12</f>
        <v>61812772.672000006</v>
      </c>
      <c r="J80" s="8" t="s">
        <v>404</v>
      </c>
      <c r="K80" s="42" t="s">
        <v>17</v>
      </c>
      <c r="L80" s="42" t="s">
        <v>15</v>
      </c>
    </row>
    <row r="81" spans="1:12" s="73" customFormat="1" ht="126" customHeight="1">
      <c r="A81" s="35">
        <v>70</v>
      </c>
      <c r="B81" s="87" t="s">
        <v>408</v>
      </c>
      <c r="C81" s="14" t="s">
        <v>14</v>
      </c>
      <c r="D81" s="87" t="s">
        <v>409</v>
      </c>
      <c r="E81" s="41" t="s">
        <v>75</v>
      </c>
      <c r="F81" s="41">
        <v>1</v>
      </c>
      <c r="G81" s="89">
        <v>449732.14</v>
      </c>
      <c r="H81" s="89">
        <f t="shared" ref="H81:H92" si="19">F81*G81</f>
        <v>449732.14</v>
      </c>
      <c r="I81" s="126">
        <f t="shared" ref="I81:I93" si="20">H81*1.12</f>
        <v>503699.99680000008</v>
      </c>
      <c r="J81" s="8" t="s">
        <v>239</v>
      </c>
      <c r="K81" s="42" t="s">
        <v>17</v>
      </c>
      <c r="L81" s="42" t="s">
        <v>15</v>
      </c>
    </row>
    <row r="82" spans="1:12" s="73" customFormat="1" ht="121.5" customHeight="1">
      <c r="A82" s="44">
        <v>71</v>
      </c>
      <c r="B82" s="87" t="s">
        <v>410</v>
      </c>
      <c r="C82" s="87" t="s">
        <v>14</v>
      </c>
      <c r="D82" s="87" t="s">
        <v>411</v>
      </c>
      <c r="E82" s="41" t="s">
        <v>75</v>
      </c>
      <c r="F82" s="41">
        <v>1</v>
      </c>
      <c r="G82" s="78">
        <v>630495.54</v>
      </c>
      <c r="H82" s="89">
        <f t="shared" si="19"/>
        <v>630495.54</v>
      </c>
      <c r="I82" s="126">
        <f t="shared" si="20"/>
        <v>706155.00480000011</v>
      </c>
      <c r="J82" s="8" t="s">
        <v>239</v>
      </c>
      <c r="K82" s="42" t="s">
        <v>17</v>
      </c>
      <c r="L82" s="42" t="s">
        <v>15</v>
      </c>
    </row>
    <row r="83" spans="1:12" s="73" customFormat="1" ht="132" customHeight="1">
      <c r="A83" s="35">
        <v>72</v>
      </c>
      <c r="B83" s="87" t="s">
        <v>412</v>
      </c>
      <c r="C83" s="87" t="s">
        <v>14</v>
      </c>
      <c r="D83" s="87" t="s">
        <v>413</v>
      </c>
      <c r="E83" s="41" t="s">
        <v>75</v>
      </c>
      <c r="F83" s="41">
        <v>1</v>
      </c>
      <c r="G83" s="136">
        <v>1098035.71</v>
      </c>
      <c r="H83" s="89">
        <f t="shared" si="19"/>
        <v>1098035.71</v>
      </c>
      <c r="I83" s="126">
        <f t="shared" si="20"/>
        <v>1229799.9952</v>
      </c>
      <c r="J83" s="8" t="s">
        <v>239</v>
      </c>
      <c r="K83" s="42" t="s">
        <v>17</v>
      </c>
      <c r="L83" s="42" t="s">
        <v>15</v>
      </c>
    </row>
    <row r="84" spans="1:12" s="73" customFormat="1" ht="109.5" customHeight="1">
      <c r="A84" s="44">
        <v>73</v>
      </c>
      <c r="B84" s="87" t="s">
        <v>414</v>
      </c>
      <c r="C84" s="87" t="s">
        <v>14</v>
      </c>
      <c r="D84" s="87" t="s">
        <v>415</v>
      </c>
      <c r="E84" s="41" t="s">
        <v>75</v>
      </c>
      <c r="F84" s="41">
        <v>1</v>
      </c>
      <c r="G84" s="136">
        <v>418214.29</v>
      </c>
      <c r="H84" s="89">
        <f t="shared" si="19"/>
        <v>418214.29</v>
      </c>
      <c r="I84" s="126">
        <f t="shared" si="20"/>
        <v>468400.0048</v>
      </c>
      <c r="J84" s="8" t="s">
        <v>239</v>
      </c>
      <c r="K84" s="42" t="s">
        <v>17</v>
      </c>
      <c r="L84" s="42" t="s">
        <v>15</v>
      </c>
    </row>
    <row r="85" spans="1:12" s="73" customFormat="1" ht="112.5" customHeight="1">
      <c r="A85" s="35">
        <v>74</v>
      </c>
      <c r="B85" s="87" t="s">
        <v>416</v>
      </c>
      <c r="C85" s="87" t="s">
        <v>14</v>
      </c>
      <c r="D85" s="87" t="s">
        <v>417</v>
      </c>
      <c r="E85" s="41" t="s">
        <v>75</v>
      </c>
      <c r="F85" s="41">
        <v>1</v>
      </c>
      <c r="G85" s="136">
        <v>236428.57</v>
      </c>
      <c r="H85" s="89">
        <f t="shared" si="19"/>
        <v>236428.57</v>
      </c>
      <c r="I85" s="126">
        <f t="shared" si="20"/>
        <v>264799.99840000004</v>
      </c>
      <c r="J85" s="8" t="s">
        <v>239</v>
      </c>
      <c r="K85" s="42" t="s">
        <v>17</v>
      </c>
      <c r="L85" s="42" t="s">
        <v>15</v>
      </c>
    </row>
    <row r="86" spans="1:12" s="73" customFormat="1" ht="78" customHeight="1">
      <c r="A86" s="44">
        <v>75</v>
      </c>
      <c r="B86" s="87" t="s">
        <v>418</v>
      </c>
      <c r="C86" s="87" t="s">
        <v>14</v>
      </c>
      <c r="D86" s="87" t="s">
        <v>419</v>
      </c>
      <c r="E86" s="41" t="s">
        <v>75</v>
      </c>
      <c r="F86" s="41">
        <v>1</v>
      </c>
      <c r="G86" s="89">
        <v>54017.86</v>
      </c>
      <c r="H86" s="89">
        <f t="shared" si="19"/>
        <v>54017.86</v>
      </c>
      <c r="I86" s="126">
        <f t="shared" si="20"/>
        <v>60500.003200000006</v>
      </c>
      <c r="J86" s="8" t="s">
        <v>239</v>
      </c>
      <c r="K86" s="42" t="s">
        <v>17</v>
      </c>
      <c r="L86" s="42" t="s">
        <v>15</v>
      </c>
    </row>
    <row r="87" spans="1:12" s="73" customFormat="1" ht="102" customHeight="1">
      <c r="A87" s="35">
        <v>76</v>
      </c>
      <c r="B87" s="87" t="s">
        <v>420</v>
      </c>
      <c r="C87" s="87" t="s">
        <v>14</v>
      </c>
      <c r="D87" s="87" t="s">
        <v>421</v>
      </c>
      <c r="E87" s="41" t="s">
        <v>75</v>
      </c>
      <c r="F87" s="41">
        <v>1</v>
      </c>
      <c r="G87" s="89">
        <v>996607.14</v>
      </c>
      <c r="H87" s="89">
        <f t="shared" si="19"/>
        <v>996607.14</v>
      </c>
      <c r="I87" s="126">
        <f t="shared" si="20"/>
        <v>1116199.9968000001</v>
      </c>
      <c r="J87" s="8" t="s">
        <v>239</v>
      </c>
      <c r="K87" s="42" t="s">
        <v>17</v>
      </c>
      <c r="L87" s="42" t="s">
        <v>15</v>
      </c>
    </row>
    <row r="88" spans="1:12" s="73" customFormat="1" ht="102" customHeight="1">
      <c r="A88" s="44">
        <v>77</v>
      </c>
      <c r="B88" s="87" t="s">
        <v>422</v>
      </c>
      <c r="C88" s="87" t="s">
        <v>14</v>
      </c>
      <c r="D88" s="87" t="s">
        <v>423</v>
      </c>
      <c r="E88" s="41" t="s">
        <v>75</v>
      </c>
      <c r="F88" s="41">
        <v>1</v>
      </c>
      <c r="G88" s="89">
        <v>491071.43</v>
      </c>
      <c r="H88" s="89">
        <f t="shared" si="19"/>
        <v>491071.43</v>
      </c>
      <c r="I88" s="126">
        <f t="shared" si="20"/>
        <v>550000.00160000008</v>
      </c>
      <c r="J88" s="8" t="s">
        <v>239</v>
      </c>
      <c r="K88" s="42" t="s">
        <v>17</v>
      </c>
      <c r="L88" s="42" t="s">
        <v>15</v>
      </c>
    </row>
    <row r="89" spans="1:12" s="73" customFormat="1" ht="314.25" customHeight="1">
      <c r="A89" s="35">
        <v>78</v>
      </c>
      <c r="B89" s="87" t="s">
        <v>424</v>
      </c>
      <c r="C89" s="87" t="s">
        <v>14</v>
      </c>
      <c r="D89" s="87" t="s">
        <v>429</v>
      </c>
      <c r="E89" s="41" t="s">
        <v>75</v>
      </c>
      <c r="F89" s="41">
        <v>1</v>
      </c>
      <c r="G89" s="89">
        <v>3246565</v>
      </c>
      <c r="H89" s="89">
        <f t="shared" si="19"/>
        <v>3246565</v>
      </c>
      <c r="I89" s="126">
        <f t="shared" si="20"/>
        <v>3636152.8000000003</v>
      </c>
      <c r="J89" s="8" t="s">
        <v>239</v>
      </c>
      <c r="K89" s="42" t="s">
        <v>17</v>
      </c>
      <c r="L89" s="42" t="s">
        <v>15</v>
      </c>
    </row>
    <row r="90" spans="1:12" s="73" customFormat="1" ht="102" customHeight="1">
      <c r="A90" s="44">
        <v>79</v>
      </c>
      <c r="B90" s="87" t="s">
        <v>425</v>
      </c>
      <c r="C90" s="87" t="s">
        <v>14</v>
      </c>
      <c r="D90" s="87" t="s">
        <v>427</v>
      </c>
      <c r="E90" s="41" t="s">
        <v>75</v>
      </c>
      <c r="F90" s="41">
        <v>1</v>
      </c>
      <c r="G90" s="89">
        <v>219643</v>
      </c>
      <c r="H90" s="89">
        <f t="shared" si="19"/>
        <v>219643</v>
      </c>
      <c r="I90" s="126">
        <f t="shared" si="20"/>
        <v>246000.16000000003</v>
      </c>
      <c r="J90" s="8" t="s">
        <v>238</v>
      </c>
      <c r="K90" s="42" t="s">
        <v>17</v>
      </c>
      <c r="L90" s="42" t="s">
        <v>15</v>
      </c>
    </row>
    <row r="91" spans="1:12" s="73" customFormat="1" ht="102" customHeight="1">
      <c r="A91" s="35">
        <v>80</v>
      </c>
      <c r="B91" s="87" t="s">
        <v>426</v>
      </c>
      <c r="C91" s="87" t="s">
        <v>14</v>
      </c>
      <c r="D91" s="87" t="s">
        <v>428</v>
      </c>
      <c r="E91" s="41" t="s">
        <v>75</v>
      </c>
      <c r="F91" s="41">
        <v>1</v>
      </c>
      <c r="G91" s="89">
        <v>123438</v>
      </c>
      <c r="H91" s="89">
        <f t="shared" si="19"/>
        <v>123438</v>
      </c>
      <c r="I91" s="126">
        <f t="shared" si="20"/>
        <v>138250.56000000003</v>
      </c>
      <c r="J91" s="8" t="s">
        <v>238</v>
      </c>
      <c r="K91" s="42" t="s">
        <v>17</v>
      </c>
      <c r="L91" s="42" t="s">
        <v>15</v>
      </c>
    </row>
    <row r="92" spans="1:12" s="137" customFormat="1" ht="180" customHeight="1">
      <c r="A92" s="44">
        <v>81</v>
      </c>
      <c r="B92" s="138" t="s">
        <v>438</v>
      </c>
      <c r="C92" s="138" t="s">
        <v>402</v>
      </c>
      <c r="D92" s="139" t="s">
        <v>439</v>
      </c>
      <c r="E92" s="41" t="s">
        <v>75</v>
      </c>
      <c r="F92" s="41">
        <v>2</v>
      </c>
      <c r="G92" s="89">
        <v>5183482.3899999997</v>
      </c>
      <c r="H92" s="89">
        <f t="shared" si="19"/>
        <v>10366964.779999999</v>
      </c>
      <c r="I92" s="126">
        <f t="shared" si="20"/>
        <v>11611000.5536</v>
      </c>
      <c r="J92" s="8" t="s">
        <v>436</v>
      </c>
      <c r="K92" s="42" t="s">
        <v>17</v>
      </c>
      <c r="L92" s="42" t="s">
        <v>15</v>
      </c>
    </row>
    <row r="93" spans="1:12" s="137" customFormat="1" ht="231" customHeight="1">
      <c r="A93" s="44">
        <v>82</v>
      </c>
      <c r="B93" s="138" t="s">
        <v>449</v>
      </c>
      <c r="C93" s="87" t="s">
        <v>14</v>
      </c>
      <c r="D93" s="141" t="s">
        <v>450</v>
      </c>
      <c r="E93" s="41" t="s">
        <v>75</v>
      </c>
      <c r="F93" s="41">
        <v>1</v>
      </c>
      <c r="G93" s="89">
        <v>4107142.85</v>
      </c>
      <c r="H93" s="89">
        <f>F93*G93</f>
        <v>4107142.85</v>
      </c>
      <c r="I93" s="126">
        <f t="shared" si="20"/>
        <v>4599999.9920000006</v>
      </c>
      <c r="J93" s="8" t="s">
        <v>451</v>
      </c>
      <c r="K93" s="42" t="s">
        <v>17</v>
      </c>
      <c r="L93" s="42" t="s">
        <v>15</v>
      </c>
    </row>
    <row r="94" spans="1:12" s="104" customFormat="1" ht="75.75" customHeight="1">
      <c r="A94" s="94">
        <v>83</v>
      </c>
      <c r="B94" s="219" t="s">
        <v>461</v>
      </c>
      <c r="C94" s="108" t="s">
        <v>14</v>
      </c>
      <c r="D94" s="220" t="s">
        <v>663</v>
      </c>
      <c r="E94" s="188" t="s">
        <v>375</v>
      </c>
      <c r="F94" s="188">
        <v>3</v>
      </c>
      <c r="G94" s="221">
        <v>1445028.66</v>
      </c>
      <c r="H94" s="119">
        <f t="shared" ref="H94:H98" si="21">F94*G94</f>
        <v>4335085.9799999995</v>
      </c>
      <c r="I94" s="120">
        <f t="shared" ref="I94:I98" si="22">H94*1.12</f>
        <v>4855296.2976000002</v>
      </c>
      <c r="J94" s="101" t="s">
        <v>464</v>
      </c>
      <c r="K94" s="112" t="s">
        <v>17</v>
      </c>
      <c r="L94" s="112" t="s">
        <v>15</v>
      </c>
    </row>
    <row r="95" spans="1:12" s="104" customFormat="1" ht="103.5" customHeight="1">
      <c r="A95" s="94">
        <v>84</v>
      </c>
      <c r="B95" s="219" t="s">
        <v>462</v>
      </c>
      <c r="C95" s="108" t="s">
        <v>14</v>
      </c>
      <c r="D95" s="242" t="s">
        <v>671</v>
      </c>
      <c r="E95" s="188" t="s">
        <v>375</v>
      </c>
      <c r="F95" s="188">
        <v>1</v>
      </c>
      <c r="G95" s="221">
        <v>1573918.75</v>
      </c>
      <c r="H95" s="119">
        <f t="shared" si="21"/>
        <v>1573918.75</v>
      </c>
      <c r="I95" s="120">
        <f t="shared" si="22"/>
        <v>1762789.0000000002</v>
      </c>
      <c r="J95" s="101" t="s">
        <v>464</v>
      </c>
      <c r="K95" s="112" t="s">
        <v>17</v>
      </c>
      <c r="L95" s="112" t="s">
        <v>15</v>
      </c>
    </row>
    <row r="96" spans="1:12" s="104" customFormat="1" ht="103.5" customHeight="1">
      <c r="A96" s="94">
        <v>85</v>
      </c>
      <c r="B96" s="219" t="s">
        <v>462</v>
      </c>
      <c r="C96" s="108" t="s">
        <v>14</v>
      </c>
      <c r="D96" s="242" t="s">
        <v>672</v>
      </c>
      <c r="E96" s="188" t="s">
        <v>375</v>
      </c>
      <c r="F96" s="188">
        <v>2</v>
      </c>
      <c r="G96" s="221">
        <v>1354674</v>
      </c>
      <c r="H96" s="119">
        <f t="shared" si="21"/>
        <v>2709348</v>
      </c>
      <c r="I96" s="120">
        <f t="shared" si="22"/>
        <v>3034469.7600000002</v>
      </c>
      <c r="J96" s="101" t="s">
        <v>464</v>
      </c>
      <c r="K96" s="112" t="s">
        <v>17</v>
      </c>
      <c r="L96" s="112" t="s">
        <v>15</v>
      </c>
    </row>
    <row r="97" spans="1:12" s="104" customFormat="1" ht="81" customHeight="1">
      <c r="A97" s="94">
        <v>86</v>
      </c>
      <c r="B97" s="219" t="s">
        <v>463</v>
      </c>
      <c r="C97" s="108" t="s">
        <v>14</v>
      </c>
      <c r="D97" s="220" t="s">
        <v>662</v>
      </c>
      <c r="E97" s="188" t="s">
        <v>375</v>
      </c>
      <c r="F97" s="188">
        <v>2</v>
      </c>
      <c r="G97" s="221">
        <v>704243.75</v>
      </c>
      <c r="H97" s="119">
        <f t="shared" si="21"/>
        <v>1408487.5</v>
      </c>
      <c r="I97" s="120">
        <f t="shared" si="22"/>
        <v>1577506.0000000002</v>
      </c>
      <c r="J97" s="101" t="s">
        <v>464</v>
      </c>
      <c r="K97" s="112" t="s">
        <v>17</v>
      </c>
      <c r="L97" s="112" t="s">
        <v>15</v>
      </c>
    </row>
    <row r="98" spans="1:12" s="104" customFormat="1" ht="86.25" customHeight="1">
      <c r="A98" s="94">
        <v>87</v>
      </c>
      <c r="B98" s="219" t="s">
        <v>463</v>
      </c>
      <c r="C98" s="108" t="s">
        <v>14</v>
      </c>
      <c r="D98" s="220" t="s">
        <v>661</v>
      </c>
      <c r="E98" s="188" t="s">
        <v>375</v>
      </c>
      <c r="F98" s="188">
        <v>1</v>
      </c>
      <c r="G98" s="221">
        <v>1498179.46</v>
      </c>
      <c r="H98" s="119">
        <f t="shared" si="21"/>
        <v>1498179.46</v>
      </c>
      <c r="I98" s="120">
        <f t="shared" si="22"/>
        <v>1677960.9952</v>
      </c>
      <c r="J98" s="101" t="s">
        <v>464</v>
      </c>
      <c r="K98" s="112" t="s">
        <v>17</v>
      </c>
      <c r="L98" s="112" t="s">
        <v>15</v>
      </c>
    </row>
    <row r="99" spans="1:12" s="137" customFormat="1" ht="99" customHeight="1">
      <c r="A99" s="44">
        <v>88</v>
      </c>
      <c r="B99" s="138" t="s">
        <v>458</v>
      </c>
      <c r="C99" s="87" t="s">
        <v>14</v>
      </c>
      <c r="D99" s="141" t="s">
        <v>460</v>
      </c>
      <c r="E99" s="77" t="s">
        <v>11</v>
      </c>
      <c r="F99" s="77">
        <v>1</v>
      </c>
      <c r="G99" s="89">
        <v>260876.79</v>
      </c>
      <c r="H99" s="89">
        <v>260876.79</v>
      </c>
      <c r="I99" s="126">
        <f>H99*1.12</f>
        <v>292182.00480000005</v>
      </c>
      <c r="J99" s="8" t="s">
        <v>239</v>
      </c>
      <c r="K99" s="42" t="s">
        <v>17</v>
      </c>
      <c r="L99" s="42" t="s">
        <v>15</v>
      </c>
    </row>
    <row r="100" spans="1:12" s="137" customFormat="1" ht="105">
      <c r="A100" s="44">
        <v>89</v>
      </c>
      <c r="B100" s="138" t="s">
        <v>459</v>
      </c>
      <c r="C100" s="87" t="s">
        <v>14</v>
      </c>
      <c r="D100" s="141" t="s">
        <v>465</v>
      </c>
      <c r="E100" s="77" t="s">
        <v>11</v>
      </c>
      <c r="F100" s="77">
        <v>1</v>
      </c>
      <c r="G100" s="89">
        <v>500491.07</v>
      </c>
      <c r="H100" s="89">
        <v>500491.07</v>
      </c>
      <c r="I100" s="126">
        <f>H100*1.12</f>
        <v>560549.99840000004</v>
      </c>
      <c r="J100" s="8" t="s">
        <v>239</v>
      </c>
      <c r="K100" s="42" t="s">
        <v>17</v>
      </c>
      <c r="L100" s="42" t="s">
        <v>15</v>
      </c>
    </row>
    <row r="101" spans="1:12" s="137" customFormat="1" ht="100.5" customHeight="1">
      <c r="A101" s="44">
        <v>90</v>
      </c>
      <c r="B101" s="138" t="s">
        <v>467</v>
      </c>
      <c r="C101" s="87" t="s">
        <v>14</v>
      </c>
      <c r="D101" s="43" t="s">
        <v>515</v>
      </c>
      <c r="E101" s="142" t="s">
        <v>375</v>
      </c>
      <c r="F101" s="142">
        <v>1</v>
      </c>
      <c r="G101" s="89">
        <v>426612</v>
      </c>
      <c r="H101" s="89">
        <f>F101*G101</f>
        <v>426612</v>
      </c>
      <c r="I101" s="126">
        <f t="shared" ref="I101:I108" si="23">H101*1.12</f>
        <v>477805.44000000006</v>
      </c>
      <c r="J101" s="8" t="s">
        <v>239</v>
      </c>
      <c r="K101" s="42" t="s">
        <v>17</v>
      </c>
      <c r="L101" s="42" t="s">
        <v>15</v>
      </c>
    </row>
    <row r="102" spans="1:12" s="137" customFormat="1" ht="108" customHeight="1">
      <c r="A102" s="44">
        <v>91</v>
      </c>
      <c r="B102" s="138" t="s">
        <v>467</v>
      </c>
      <c r="C102" s="87" t="s">
        <v>14</v>
      </c>
      <c r="D102" s="43" t="s">
        <v>516</v>
      </c>
      <c r="E102" s="142" t="s">
        <v>375</v>
      </c>
      <c r="F102" s="142">
        <v>1</v>
      </c>
      <c r="G102" s="89">
        <v>426612</v>
      </c>
      <c r="H102" s="89">
        <f t="shared" ref="H102:H108" si="24">F102*G102</f>
        <v>426612</v>
      </c>
      <c r="I102" s="126">
        <f t="shared" si="23"/>
        <v>477805.44000000006</v>
      </c>
      <c r="J102" s="8" t="s">
        <v>239</v>
      </c>
      <c r="K102" s="42" t="s">
        <v>17</v>
      </c>
      <c r="L102" s="42" t="s">
        <v>15</v>
      </c>
    </row>
    <row r="103" spans="1:12" s="137" customFormat="1" ht="112.5" customHeight="1">
      <c r="A103" s="44">
        <v>92</v>
      </c>
      <c r="B103" s="138" t="s">
        <v>468</v>
      </c>
      <c r="C103" s="87" t="s">
        <v>14</v>
      </c>
      <c r="D103" s="43" t="s">
        <v>470</v>
      </c>
      <c r="E103" s="142" t="s">
        <v>375</v>
      </c>
      <c r="F103" s="142">
        <v>1</v>
      </c>
      <c r="G103" s="89">
        <v>497552</v>
      </c>
      <c r="H103" s="89">
        <f t="shared" si="24"/>
        <v>497552</v>
      </c>
      <c r="I103" s="126">
        <f t="shared" si="23"/>
        <v>557258.24000000011</v>
      </c>
      <c r="J103" s="8" t="s">
        <v>239</v>
      </c>
      <c r="K103" s="42" t="s">
        <v>17</v>
      </c>
      <c r="L103" s="42" t="s">
        <v>15</v>
      </c>
    </row>
    <row r="104" spans="1:12" s="137" customFormat="1" ht="108" customHeight="1">
      <c r="A104" s="44">
        <v>93</v>
      </c>
      <c r="B104" s="138" t="s">
        <v>469</v>
      </c>
      <c r="C104" s="87" t="s">
        <v>14</v>
      </c>
      <c r="D104" s="43" t="s">
        <v>471</v>
      </c>
      <c r="E104" s="142" t="s">
        <v>375</v>
      </c>
      <c r="F104" s="142">
        <v>1</v>
      </c>
      <c r="G104" s="89">
        <v>366744</v>
      </c>
      <c r="H104" s="89">
        <f t="shared" si="24"/>
        <v>366744</v>
      </c>
      <c r="I104" s="126">
        <f t="shared" si="23"/>
        <v>410753.28000000003</v>
      </c>
      <c r="J104" s="8" t="s">
        <v>239</v>
      </c>
      <c r="K104" s="42" t="s">
        <v>17</v>
      </c>
      <c r="L104" s="42" t="s">
        <v>15</v>
      </c>
    </row>
    <row r="105" spans="1:12" s="137" customFormat="1" ht="168" customHeight="1">
      <c r="A105" s="44">
        <v>94</v>
      </c>
      <c r="B105" s="143" t="s">
        <v>489</v>
      </c>
      <c r="C105" s="87" t="s">
        <v>402</v>
      </c>
      <c r="D105" s="143" t="s">
        <v>490</v>
      </c>
      <c r="E105" s="77" t="s">
        <v>11</v>
      </c>
      <c r="F105" s="77">
        <v>1</v>
      </c>
      <c r="G105" s="89">
        <v>81000000</v>
      </c>
      <c r="H105" s="89">
        <f t="shared" si="24"/>
        <v>81000000</v>
      </c>
      <c r="I105" s="126">
        <f t="shared" si="23"/>
        <v>90720000.000000015</v>
      </c>
      <c r="J105" s="8" t="s">
        <v>530</v>
      </c>
      <c r="K105" s="42" t="s">
        <v>17</v>
      </c>
      <c r="L105" s="42" t="s">
        <v>15</v>
      </c>
    </row>
    <row r="106" spans="1:12" s="146" customFormat="1" ht="183" customHeight="1">
      <c r="A106" s="144">
        <v>95</v>
      </c>
      <c r="B106" s="145" t="s">
        <v>498</v>
      </c>
      <c r="C106" s="87" t="s">
        <v>14</v>
      </c>
      <c r="D106" s="145" t="s">
        <v>500</v>
      </c>
      <c r="E106" s="43" t="s">
        <v>375</v>
      </c>
      <c r="F106" s="43">
        <v>3</v>
      </c>
      <c r="G106" s="78">
        <v>842857.14</v>
      </c>
      <c r="H106" s="89">
        <f t="shared" si="24"/>
        <v>2528571.42</v>
      </c>
      <c r="I106" s="126">
        <f t="shared" si="23"/>
        <v>2831999.9904</v>
      </c>
      <c r="J106" s="8" t="s">
        <v>499</v>
      </c>
      <c r="K106" s="42" t="s">
        <v>17</v>
      </c>
      <c r="L106" s="43" t="s">
        <v>15</v>
      </c>
    </row>
    <row r="107" spans="1:12" s="146" customFormat="1" ht="264" customHeight="1">
      <c r="A107" s="144">
        <v>96</v>
      </c>
      <c r="B107" s="145" t="s">
        <v>512</v>
      </c>
      <c r="C107" s="87" t="s">
        <v>14</v>
      </c>
      <c r="D107" s="145" t="s">
        <v>513</v>
      </c>
      <c r="E107" s="77" t="s">
        <v>11</v>
      </c>
      <c r="F107" s="77">
        <v>1</v>
      </c>
      <c r="G107" s="78">
        <v>2623679</v>
      </c>
      <c r="H107" s="89">
        <f t="shared" si="24"/>
        <v>2623679</v>
      </c>
      <c r="I107" s="126">
        <f t="shared" si="23"/>
        <v>2938520.4800000004</v>
      </c>
      <c r="J107" s="8" t="s">
        <v>239</v>
      </c>
      <c r="K107" s="42" t="s">
        <v>17</v>
      </c>
      <c r="L107" s="43" t="s">
        <v>15</v>
      </c>
    </row>
    <row r="108" spans="1:12" s="146" customFormat="1" ht="168" customHeight="1">
      <c r="A108" s="144">
        <v>97</v>
      </c>
      <c r="B108" s="145" t="s">
        <v>517</v>
      </c>
      <c r="C108" s="145" t="s">
        <v>14</v>
      </c>
      <c r="D108" s="145" t="s">
        <v>524</v>
      </c>
      <c r="E108" s="77" t="s">
        <v>11</v>
      </c>
      <c r="F108" s="77">
        <v>6</v>
      </c>
      <c r="G108" s="78">
        <v>610893</v>
      </c>
      <c r="H108" s="89">
        <f t="shared" si="24"/>
        <v>3665358</v>
      </c>
      <c r="I108" s="126">
        <f t="shared" si="23"/>
        <v>4105200.9600000004</v>
      </c>
      <c r="J108" s="8" t="s">
        <v>226</v>
      </c>
      <c r="K108" s="42" t="s">
        <v>17</v>
      </c>
      <c r="L108" s="43" t="s">
        <v>15</v>
      </c>
    </row>
    <row r="109" spans="1:12" s="146" customFormat="1" ht="264" customHeight="1">
      <c r="A109" s="144">
        <v>98</v>
      </c>
      <c r="B109" s="147" t="s">
        <v>518</v>
      </c>
      <c r="C109" s="147" t="s">
        <v>14</v>
      </c>
      <c r="D109" s="148" t="s">
        <v>519</v>
      </c>
      <c r="E109" s="149" t="s">
        <v>11</v>
      </c>
      <c r="F109" s="149">
        <v>1</v>
      </c>
      <c r="G109" s="150">
        <v>2012664.29</v>
      </c>
      <c r="H109" s="89">
        <f t="shared" ref="H109:H114" si="25">F109*G109</f>
        <v>2012664.29</v>
      </c>
      <c r="I109" s="126">
        <f t="shared" ref="I109:I110" si="26">H109*1.12</f>
        <v>2254184.0048000002</v>
      </c>
      <c r="J109" s="8" t="s">
        <v>239</v>
      </c>
      <c r="K109" s="42" t="s">
        <v>17</v>
      </c>
      <c r="L109" s="43" t="s">
        <v>15</v>
      </c>
    </row>
    <row r="110" spans="1:12" s="146" customFormat="1" ht="142.5" customHeight="1">
      <c r="A110" s="144">
        <v>99</v>
      </c>
      <c r="B110" s="147" t="s">
        <v>531</v>
      </c>
      <c r="C110" s="147" t="s">
        <v>14</v>
      </c>
      <c r="D110" s="148" t="s">
        <v>532</v>
      </c>
      <c r="E110" s="149" t="s">
        <v>11</v>
      </c>
      <c r="F110" s="149">
        <v>1</v>
      </c>
      <c r="G110" s="159">
        <v>8199881</v>
      </c>
      <c r="H110" s="154">
        <f t="shared" si="25"/>
        <v>8199881</v>
      </c>
      <c r="I110" s="155">
        <f t="shared" si="26"/>
        <v>9183866.7200000007</v>
      </c>
      <c r="J110" s="8" t="s">
        <v>239</v>
      </c>
      <c r="K110" s="42" t="s">
        <v>17</v>
      </c>
      <c r="L110" s="43" t="s">
        <v>15</v>
      </c>
    </row>
    <row r="111" spans="1:12" s="146" customFormat="1" ht="142.5" customHeight="1">
      <c r="A111" s="144">
        <v>100</v>
      </c>
      <c r="B111" s="152" t="s">
        <v>539</v>
      </c>
      <c r="C111" s="147" t="s">
        <v>14</v>
      </c>
      <c r="D111" s="145" t="s">
        <v>593</v>
      </c>
      <c r="E111" s="145" t="s">
        <v>75</v>
      </c>
      <c r="F111" s="145">
        <v>16</v>
      </c>
      <c r="G111" s="153">
        <f>79200/1.12</f>
        <v>70714.28571428571</v>
      </c>
      <c r="H111" s="154">
        <f t="shared" si="25"/>
        <v>1131428.5714285714</v>
      </c>
      <c r="I111" s="155">
        <f t="shared" ref="I111" si="27">H111*1.12</f>
        <v>1267200</v>
      </c>
      <c r="J111" s="8" t="s">
        <v>239</v>
      </c>
      <c r="K111" s="42" t="s">
        <v>17</v>
      </c>
      <c r="L111" s="43" t="s">
        <v>15</v>
      </c>
    </row>
    <row r="112" spans="1:12" s="146" customFormat="1" ht="142.5" customHeight="1">
      <c r="A112" s="144">
        <v>101</v>
      </c>
      <c r="B112" s="145" t="s">
        <v>540</v>
      </c>
      <c r="C112" s="147" t="s">
        <v>14</v>
      </c>
      <c r="D112" s="156" t="s">
        <v>541</v>
      </c>
      <c r="E112" s="145" t="s">
        <v>75</v>
      </c>
      <c r="F112" s="145">
        <v>4</v>
      </c>
      <c r="G112" s="153">
        <f>310204/1.12</f>
        <v>276967.8571428571</v>
      </c>
      <c r="H112" s="154">
        <f t="shared" si="25"/>
        <v>1107871.4285714284</v>
      </c>
      <c r="I112" s="155">
        <f t="shared" ref="I112" si="28">H112*1.12</f>
        <v>1240816</v>
      </c>
      <c r="J112" s="8" t="s">
        <v>549</v>
      </c>
      <c r="K112" s="42" t="s">
        <v>17</v>
      </c>
      <c r="L112" s="43" t="s">
        <v>15</v>
      </c>
    </row>
    <row r="113" spans="1:12" s="146" customFormat="1" ht="142.5" customHeight="1">
      <c r="A113" s="144">
        <v>102</v>
      </c>
      <c r="B113" s="152" t="s">
        <v>542</v>
      </c>
      <c r="C113" s="145" t="s">
        <v>402</v>
      </c>
      <c r="D113" s="145" t="s">
        <v>543</v>
      </c>
      <c r="E113" s="145" t="s">
        <v>75</v>
      </c>
      <c r="F113" s="145">
        <v>8</v>
      </c>
      <c r="G113" s="78">
        <f>1455300/1.12</f>
        <v>1299374.9999999998</v>
      </c>
      <c r="H113" s="154">
        <f t="shared" si="25"/>
        <v>10394999.999999998</v>
      </c>
      <c r="I113" s="155">
        <f t="shared" ref="I113" si="29">H113*1.12</f>
        <v>11642399.999999998</v>
      </c>
      <c r="J113" s="8" t="s">
        <v>239</v>
      </c>
      <c r="K113" s="42" t="s">
        <v>17</v>
      </c>
      <c r="L113" s="43" t="s">
        <v>15</v>
      </c>
    </row>
    <row r="114" spans="1:12" s="146" customFormat="1" ht="271.5" customHeight="1">
      <c r="A114" s="144">
        <v>103</v>
      </c>
      <c r="B114" s="157" t="s">
        <v>545</v>
      </c>
      <c r="C114" s="149" t="s">
        <v>546</v>
      </c>
      <c r="D114" s="158" t="s">
        <v>547</v>
      </c>
      <c r="E114" s="149" t="s">
        <v>75</v>
      </c>
      <c r="F114" s="149">
        <v>1</v>
      </c>
      <c r="G114" s="153">
        <f>1275000/1.12</f>
        <v>1138392.857142857</v>
      </c>
      <c r="H114" s="154">
        <f t="shared" si="25"/>
        <v>1138392.857142857</v>
      </c>
      <c r="I114" s="155">
        <f t="shared" ref="I114" si="30">H114*1.12</f>
        <v>1275000</v>
      </c>
      <c r="J114" s="8" t="s">
        <v>548</v>
      </c>
      <c r="K114" s="42" t="s">
        <v>17</v>
      </c>
      <c r="L114" s="43" t="s">
        <v>15</v>
      </c>
    </row>
    <row r="115" spans="1:12" s="146" customFormat="1" ht="130.5" customHeight="1">
      <c r="A115" s="144">
        <v>104</v>
      </c>
      <c r="B115" s="162" t="s">
        <v>550</v>
      </c>
      <c r="C115" s="147" t="s">
        <v>14</v>
      </c>
      <c r="D115" s="163" t="s">
        <v>551</v>
      </c>
      <c r="E115" s="164" t="s">
        <v>75</v>
      </c>
      <c r="F115" s="165">
        <v>1</v>
      </c>
      <c r="G115" s="154">
        <f>2750976/1.12</f>
        <v>2456228.5714285714</v>
      </c>
      <c r="H115" s="154">
        <f t="shared" ref="H115:H119" si="31">F115*G115</f>
        <v>2456228.5714285714</v>
      </c>
      <c r="I115" s="155">
        <f t="shared" ref="I115:I119" si="32">H115*1.12</f>
        <v>2750976</v>
      </c>
      <c r="J115" s="8" t="s">
        <v>239</v>
      </c>
      <c r="K115" s="42" t="s">
        <v>17</v>
      </c>
      <c r="L115" s="43" t="s">
        <v>15</v>
      </c>
    </row>
    <row r="116" spans="1:12" s="146" customFormat="1" ht="240" customHeight="1">
      <c r="A116" s="144">
        <v>105</v>
      </c>
      <c r="B116" s="162" t="s">
        <v>552</v>
      </c>
      <c r="C116" s="147" t="s">
        <v>14</v>
      </c>
      <c r="D116" s="163" t="s">
        <v>553</v>
      </c>
      <c r="E116" s="164" t="s">
        <v>75</v>
      </c>
      <c r="F116" s="165">
        <v>1</v>
      </c>
      <c r="G116" s="154">
        <f>1514093/1.12</f>
        <v>1351868.7499999998</v>
      </c>
      <c r="H116" s="154">
        <f t="shared" si="31"/>
        <v>1351868.7499999998</v>
      </c>
      <c r="I116" s="155">
        <f t="shared" si="32"/>
        <v>1514092.9999999998</v>
      </c>
      <c r="J116" s="8" t="s">
        <v>239</v>
      </c>
      <c r="K116" s="42" t="s">
        <v>17</v>
      </c>
      <c r="L116" s="43" t="s">
        <v>15</v>
      </c>
    </row>
    <row r="117" spans="1:12" s="146" customFormat="1" ht="76.5" customHeight="1">
      <c r="A117" s="144">
        <v>106</v>
      </c>
      <c r="B117" s="162" t="s">
        <v>554</v>
      </c>
      <c r="C117" s="147" t="s">
        <v>14</v>
      </c>
      <c r="D117" s="163" t="s">
        <v>555</v>
      </c>
      <c r="E117" s="164" t="s">
        <v>75</v>
      </c>
      <c r="F117" s="165">
        <v>1</v>
      </c>
      <c r="G117" s="154">
        <f>106939/1.12</f>
        <v>95481.249999999985</v>
      </c>
      <c r="H117" s="154">
        <f t="shared" si="31"/>
        <v>95481.249999999985</v>
      </c>
      <c r="I117" s="155">
        <f t="shared" si="32"/>
        <v>106939</v>
      </c>
      <c r="J117" s="8" t="s">
        <v>239</v>
      </c>
      <c r="K117" s="42" t="s">
        <v>17</v>
      </c>
      <c r="L117" s="43" t="s">
        <v>15</v>
      </c>
    </row>
    <row r="118" spans="1:12" s="146" customFormat="1" ht="88.5" customHeight="1">
      <c r="A118" s="144">
        <v>107</v>
      </c>
      <c r="B118" s="162" t="s">
        <v>556</v>
      </c>
      <c r="C118" s="147" t="s">
        <v>14</v>
      </c>
      <c r="D118" s="163" t="s">
        <v>557</v>
      </c>
      <c r="E118" s="164" t="s">
        <v>75</v>
      </c>
      <c r="F118" s="165">
        <v>1</v>
      </c>
      <c r="G118" s="154">
        <f>2098344/1.12</f>
        <v>1873521.4285714284</v>
      </c>
      <c r="H118" s="154">
        <f t="shared" si="31"/>
        <v>1873521.4285714284</v>
      </c>
      <c r="I118" s="155">
        <f t="shared" si="32"/>
        <v>2098344</v>
      </c>
      <c r="J118" s="8" t="s">
        <v>239</v>
      </c>
      <c r="K118" s="42" t="s">
        <v>17</v>
      </c>
      <c r="L118" s="43" t="s">
        <v>15</v>
      </c>
    </row>
    <row r="119" spans="1:12" s="146" customFormat="1" ht="150" customHeight="1">
      <c r="A119" s="144">
        <v>108</v>
      </c>
      <c r="B119" s="162" t="s">
        <v>558</v>
      </c>
      <c r="C119" s="147" t="s">
        <v>14</v>
      </c>
      <c r="D119" s="163" t="s">
        <v>559</v>
      </c>
      <c r="E119" s="164" t="s">
        <v>75</v>
      </c>
      <c r="F119" s="165">
        <v>1</v>
      </c>
      <c r="G119" s="154">
        <f>2723954/1.12</f>
        <v>2432101.7857142854</v>
      </c>
      <c r="H119" s="154">
        <f t="shared" si="31"/>
        <v>2432101.7857142854</v>
      </c>
      <c r="I119" s="155">
        <f t="shared" si="32"/>
        <v>2723954</v>
      </c>
      <c r="J119" s="8" t="s">
        <v>239</v>
      </c>
      <c r="K119" s="42" t="s">
        <v>17</v>
      </c>
      <c r="L119" s="43" t="s">
        <v>15</v>
      </c>
    </row>
    <row r="120" spans="1:12" s="146" customFormat="1" ht="190.5" customHeight="1">
      <c r="A120" s="144">
        <v>109</v>
      </c>
      <c r="B120" s="157" t="s">
        <v>560</v>
      </c>
      <c r="C120" s="147" t="s">
        <v>14</v>
      </c>
      <c r="D120" s="145" t="s">
        <v>564</v>
      </c>
      <c r="E120" s="164" t="s">
        <v>75</v>
      </c>
      <c r="F120" s="165">
        <v>1</v>
      </c>
      <c r="G120" s="153">
        <v>1801533</v>
      </c>
      <c r="H120" s="154">
        <f t="shared" ref="H120" si="33">F120*G120</f>
        <v>1801533</v>
      </c>
      <c r="I120" s="155">
        <f t="shared" ref="I120" si="34">H120*1.12</f>
        <v>2017716.9600000002</v>
      </c>
      <c r="J120" s="8" t="s">
        <v>239</v>
      </c>
      <c r="K120" s="42" t="s">
        <v>17</v>
      </c>
      <c r="L120" s="43" t="s">
        <v>15</v>
      </c>
    </row>
    <row r="121" spans="1:12" s="146" customFormat="1" ht="78" customHeight="1">
      <c r="A121" s="144">
        <v>110</v>
      </c>
      <c r="B121" s="157" t="s">
        <v>561</v>
      </c>
      <c r="C121" s="147" t="s">
        <v>14</v>
      </c>
      <c r="D121" s="166" t="s">
        <v>585</v>
      </c>
      <c r="E121" s="164" t="s">
        <v>75</v>
      </c>
      <c r="F121" s="149">
        <v>10</v>
      </c>
      <c r="G121" s="153">
        <v>191428.57</v>
      </c>
      <c r="H121" s="154">
        <f t="shared" ref="H121:H123" si="35">F121*G121</f>
        <v>1914285.7000000002</v>
      </c>
      <c r="I121" s="155">
        <f t="shared" ref="I121:I123" si="36">H121*1.12</f>
        <v>2143999.9840000006</v>
      </c>
      <c r="J121" s="8" t="s">
        <v>58</v>
      </c>
      <c r="K121" s="42" t="s">
        <v>17</v>
      </c>
      <c r="L121" s="43" t="s">
        <v>15</v>
      </c>
    </row>
    <row r="122" spans="1:12" s="146" customFormat="1" ht="82.5" customHeight="1">
      <c r="A122" s="144">
        <v>111</v>
      </c>
      <c r="B122" s="157" t="s">
        <v>562</v>
      </c>
      <c r="C122" s="147" t="s">
        <v>14</v>
      </c>
      <c r="D122" s="145" t="s">
        <v>586</v>
      </c>
      <c r="E122" s="164" t="s">
        <v>75</v>
      </c>
      <c r="F122" s="149">
        <v>3</v>
      </c>
      <c r="G122" s="153">
        <v>141071.43</v>
      </c>
      <c r="H122" s="154">
        <f t="shared" si="35"/>
        <v>423214.29</v>
      </c>
      <c r="I122" s="155">
        <f t="shared" si="36"/>
        <v>474000.0048</v>
      </c>
      <c r="J122" s="8" t="s">
        <v>58</v>
      </c>
      <c r="K122" s="42" t="s">
        <v>17</v>
      </c>
      <c r="L122" s="43" t="s">
        <v>15</v>
      </c>
    </row>
    <row r="123" spans="1:12" s="146" customFormat="1" ht="121.5" customHeight="1">
      <c r="A123" s="144">
        <v>112</v>
      </c>
      <c r="B123" s="157" t="s">
        <v>563</v>
      </c>
      <c r="C123" s="147" t="s">
        <v>14</v>
      </c>
      <c r="D123" s="166" t="s">
        <v>587</v>
      </c>
      <c r="E123" s="164" t="s">
        <v>75</v>
      </c>
      <c r="F123" s="149">
        <v>3</v>
      </c>
      <c r="G123" s="153">
        <v>80357.142999999996</v>
      </c>
      <c r="H123" s="154">
        <f t="shared" si="35"/>
        <v>241071.429</v>
      </c>
      <c r="I123" s="155">
        <f t="shared" si="36"/>
        <v>270000.00048000005</v>
      </c>
      <c r="J123" s="8" t="s">
        <v>58</v>
      </c>
      <c r="K123" s="42" t="s">
        <v>17</v>
      </c>
      <c r="L123" s="43" t="s">
        <v>15</v>
      </c>
    </row>
    <row r="124" spans="1:12" s="194" customFormat="1" ht="103.5" customHeight="1">
      <c r="A124" s="185">
        <v>113</v>
      </c>
      <c r="B124" s="208" t="s">
        <v>572</v>
      </c>
      <c r="C124" s="222" t="s">
        <v>14</v>
      </c>
      <c r="D124" s="208" t="s">
        <v>652</v>
      </c>
      <c r="E124" s="208" t="s">
        <v>75</v>
      </c>
      <c r="F124" s="208">
        <v>2</v>
      </c>
      <c r="G124" s="99">
        <f>2653100/1.12</f>
        <v>2368839.2857142854</v>
      </c>
      <c r="H124" s="223">
        <f t="shared" ref="H124:H128" si="37">F124*G124</f>
        <v>4737678.5714285709</v>
      </c>
      <c r="I124" s="224">
        <f t="shared" ref="I124:I128" si="38">H124*1.12</f>
        <v>5306200</v>
      </c>
      <c r="J124" s="101" t="s">
        <v>578</v>
      </c>
      <c r="K124" s="112" t="s">
        <v>17</v>
      </c>
      <c r="L124" s="108" t="s">
        <v>15</v>
      </c>
    </row>
    <row r="125" spans="1:12" s="194" customFormat="1" ht="121.5" customHeight="1">
      <c r="A125" s="185">
        <v>114</v>
      </c>
      <c r="B125" s="208" t="s">
        <v>573</v>
      </c>
      <c r="C125" s="222" t="s">
        <v>14</v>
      </c>
      <c r="D125" s="208" t="s">
        <v>577</v>
      </c>
      <c r="E125" s="208" t="s">
        <v>75</v>
      </c>
      <c r="F125" s="208">
        <v>1</v>
      </c>
      <c r="G125" s="99">
        <f>2187000/1.12</f>
        <v>1952678.5714285711</v>
      </c>
      <c r="H125" s="223">
        <f t="shared" si="37"/>
        <v>1952678.5714285711</v>
      </c>
      <c r="I125" s="224">
        <f t="shared" si="38"/>
        <v>2187000</v>
      </c>
      <c r="J125" s="101" t="s">
        <v>578</v>
      </c>
      <c r="K125" s="112" t="s">
        <v>17</v>
      </c>
      <c r="L125" s="108" t="s">
        <v>15</v>
      </c>
    </row>
    <row r="126" spans="1:12" s="194" customFormat="1" ht="121.5" customHeight="1">
      <c r="A126" s="185">
        <v>115</v>
      </c>
      <c r="B126" s="208" t="s">
        <v>574</v>
      </c>
      <c r="C126" s="222" t="s">
        <v>14</v>
      </c>
      <c r="D126" s="208" t="s">
        <v>653</v>
      </c>
      <c r="E126" s="208" t="s">
        <v>75</v>
      </c>
      <c r="F126" s="208">
        <v>1</v>
      </c>
      <c r="G126" s="99">
        <f>3714300/1.12</f>
        <v>3316339.2857142854</v>
      </c>
      <c r="H126" s="223">
        <f t="shared" si="37"/>
        <v>3316339.2857142854</v>
      </c>
      <c r="I126" s="224">
        <f t="shared" si="38"/>
        <v>3714300</v>
      </c>
      <c r="J126" s="101" t="s">
        <v>578</v>
      </c>
      <c r="K126" s="112" t="s">
        <v>17</v>
      </c>
      <c r="L126" s="108" t="s">
        <v>15</v>
      </c>
    </row>
    <row r="127" spans="1:12" s="194" customFormat="1" ht="121.5" customHeight="1">
      <c r="A127" s="185">
        <v>116</v>
      </c>
      <c r="B127" s="208" t="s">
        <v>575</v>
      </c>
      <c r="C127" s="222" t="s">
        <v>14</v>
      </c>
      <c r="D127" s="225" t="s">
        <v>654</v>
      </c>
      <c r="E127" s="208" t="s">
        <v>75</v>
      </c>
      <c r="F127" s="208">
        <v>1</v>
      </c>
      <c r="G127" s="99">
        <f>398200/1.12</f>
        <v>355535.71428571426</v>
      </c>
      <c r="H127" s="223">
        <f t="shared" si="37"/>
        <v>355535.71428571426</v>
      </c>
      <c r="I127" s="224">
        <f t="shared" si="38"/>
        <v>398200</v>
      </c>
      <c r="J127" s="101" t="s">
        <v>578</v>
      </c>
      <c r="K127" s="112" t="s">
        <v>17</v>
      </c>
      <c r="L127" s="108" t="s">
        <v>15</v>
      </c>
    </row>
    <row r="128" spans="1:12" s="194" customFormat="1" ht="108" customHeight="1">
      <c r="A128" s="185">
        <v>117</v>
      </c>
      <c r="B128" s="208" t="s">
        <v>576</v>
      </c>
      <c r="C128" s="222" t="s">
        <v>14</v>
      </c>
      <c r="D128" s="208" t="s">
        <v>655</v>
      </c>
      <c r="E128" s="208" t="s">
        <v>75</v>
      </c>
      <c r="F128" s="208">
        <v>1</v>
      </c>
      <c r="G128" s="99">
        <f>398200/1.12</f>
        <v>355535.71428571426</v>
      </c>
      <c r="H128" s="223">
        <f t="shared" si="37"/>
        <v>355535.71428571426</v>
      </c>
      <c r="I128" s="224">
        <f t="shared" si="38"/>
        <v>398200</v>
      </c>
      <c r="J128" s="101" t="s">
        <v>578</v>
      </c>
      <c r="K128" s="112" t="s">
        <v>17</v>
      </c>
      <c r="L128" s="108" t="s">
        <v>15</v>
      </c>
    </row>
    <row r="129" spans="1:12" s="146" customFormat="1" ht="150" customHeight="1">
      <c r="A129" s="144">
        <v>118</v>
      </c>
      <c r="B129" s="145" t="s">
        <v>579</v>
      </c>
      <c r="C129" s="145" t="s">
        <v>46</v>
      </c>
      <c r="D129" s="145" t="s">
        <v>580</v>
      </c>
      <c r="E129" s="145" t="s">
        <v>11</v>
      </c>
      <c r="F129" s="145">
        <v>1</v>
      </c>
      <c r="G129" s="78">
        <f>18200000/1.12</f>
        <v>16249999.999999998</v>
      </c>
      <c r="H129" s="154">
        <f t="shared" ref="H129" si="39">F129*G129</f>
        <v>16249999.999999998</v>
      </c>
      <c r="I129" s="155">
        <f t="shared" ref="I129" si="40">H129*1.12</f>
        <v>18200000</v>
      </c>
      <c r="J129" s="8" t="s">
        <v>578</v>
      </c>
      <c r="K129" s="42" t="s">
        <v>17</v>
      </c>
      <c r="L129" s="43" t="s">
        <v>15</v>
      </c>
    </row>
    <row r="130" spans="1:12" s="146" customFormat="1" ht="409.5" customHeight="1" thickBot="1">
      <c r="A130" s="144">
        <v>119</v>
      </c>
      <c r="B130" s="209" t="s">
        <v>583</v>
      </c>
      <c r="C130" s="210" t="s">
        <v>46</v>
      </c>
      <c r="D130" s="211" t="s">
        <v>584</v>
      </c>
      <c r="E130" s="212" t="s">
        <v>11</v>
      </c>
      <c r="F130" s="212">
        <v>1</v>
      </c>
      <c r="G130" s="213">
        <f>21000000/1.12</f>
        <v>18750000</v>
      </c>
      <c r="H130" s="214">
        <f t="shared" ref="H130" si="41">F130*G130</f>
        <v>18750000</v>
      </c>
      <c r="I130" s="215">
        <f t="shared" ref="I130" si="42">H130*1.12</f>
        <v>21000000.000000004</v>
      </c>
      <c r="J130" s="57" t="s">
        <v>239</v>
      </c>
      <c r="K130" s="216" t="s">
        <v>17</v>
      </c>
      <c r="L130" s="70" t="s">
        <v>15</v>
      </c>
    </row>
    <row r="131" spans="1:12" s="194" customFormat="1" ht="111.75" customHeight="1" thickBot="1">
      <c r="A131" s="226">
        <v>120</v>
      </c>
      <c r="B131" s="227" t="s">
        <v>588</v>
      </c>
      <c r="C131" s="228" t="s">
        <v>46</v>
      </c>
      <c r="D131" s="229" t="s">
        <v>660</v>
      </c>
      <c r="E131" s="230" t="s">
        <v>11</v>
      </c>
      <c r="F131" s="230">
        <v>1</v>
      </c>
      <c r="G131" s="231">
        <v>113219065</v>
      </c>
      <c r="H131" s="232">
        <f t="shared" ref="H131:H132" si="43">F131*G131</f>
        <v>113219065</v>
      </c>
      <c r="I131" s="233">
        <f t="shared" ref="I131:I132" si="44">H131*1.12</f>
        <v>126805352.80000001</v>
      </c>
      <c r="J131" s="227" t="s">
        <v>578</v>
      </c>
      <c r="K131" s="234" t="s">
        <v>17</v>
      </c>
      <c r="L131" s="235" t="s">
        <v>15</v>
      </c>
    </row>
    <row r="132" spans="1:12" s="146" customFormat="1" ht="108" customHeight="1">
      <c r="A132" s="180">
        <v>121</v>
      </c>
      <c r="B132" s="181" t="s">
        <v>591</v>
      </c>
      <c r="C132" s="181" t="s">
        <v>14</v>
      </c>
      <c r="D132" s="181" t="s">
        <v>592</v>
      </c>
      <c r="E132" s="181" t="s">
        <v>75</v>
      </c>
      <c r="F132" s="181">
        <v>3</v>
      </c>
      <c r="G132" s="172">
        <v>233567.86</v>
      </c>
      <c r="H132" s="182">
        <f t="shared" si="43"/>
        <v>700703.58</v>
      </c>
      <c r="I132" s="183">
        <f t="shared" si="44"/>
        <v>784788.00959999999</v>
      </c>
      <c r="J132" s="173" t="s">
        <v>239</v>
      </c>
      <c r="K132" s="56" t="s">
        <v>17</v>
      </c>
      <c r="L132" s="171" t="s">
        <v>15</v>
      </c>
    </row>
    <row r="133" spans="1:12" s="146" customFormat="1" ht="183" customHeight="1">
      <c r="A133" s="144">
        <v>122</v>
      </c>
      <c r="B133" s="149" t="s">
        <v>594</v>
      </c>
      <c r="C133" s="149" t="s">
        <v>14</v>
      </c>
      <c r="D133" s="145" t="s">
        <v>595</v>
      </c>
      <c r="E133" s="142" t="s">
        <v>11</v>
      </c>
      <c r="F133" s="142">
        <v>1</v>
      </c>
      <c r="G133" s="78">
        <v>4207551</v>
      </c>
      <c r="H133" s="154">
        <f t="shared" ref="H133" si="45">F133*G133</f>
        <v>4207551</v>
      </c>
      <c r="I133" s="155">
        <f t="shared" ref="I133" si="46">H133*1.12</f>
        <v>4712457.12</v>
      </c>
      <c r="J133" s="8" t="s">
        <v>464</v>
      </c>
      <c r="K133" s="42" t="s">
        <v>17</v>
      </c>
      <c r="L133" s="43" t="s">
        <v>15</v>
      </c>
    </row>
    <row r="134" spans="1:12" s="146" customFormat="1" ht="183" customHeight="1">
      <c r="A134" s="144">
        <v>123</v>
      </c>
      <c r="B134" s="149" t="s">
        <v>603</v>
      </c>
      <c r="C134" s="149" t="s">
        <v>14</v>
      </c>
      <c r="D134" s="145" t="s">
        <v>604</v>
      </c>
      <c r="E134" s="149" t="s">
        <v>75</v>
      </c>
      <c r="F134" s="149">
        <v>14</v>
      </c>
      <c r="G134" s="78">
        <v>612121.42857142852</v>
      </c>
      <c r="H134" s="154">
        <f t="shared" ref="H134" si="47">F134*G134</f>
        <v>8569700</v>
      </c>
      <c r="I134" s="155">
        <f t="shared" ref="I134" si="48">H134*1.12</f>
        <v>9598064</v>
      </c>
      <c r="J134" s="8" t="s">
        <v>268</v>
      </c>
      <c r="K134" s="42" t="s">
        <v>17</v>
      </c>
      <c r="L134" s="43" t="s">
        <v>15</v>
      </c>
    </row>
    <row r="135" spans="1:12" s="146" customFormat="1" ht="110.25">
      <c r="A135" s="144">
        <v>124</v>
      </c>
      <c r="B135" s="149" t="s">
        <v>605</v>
      </c>
      <c r="C135" s="149" t="s">
        <v>14</v>
      </c>
      <c r="D135" s="145" t="s">
        <v>606</v>
      </c>
      <c r="E135" s="149" t="s">
        <v>75</v>
      </c>
      <c r="F135" s="149">
        <v>1</v>
      </c>
      <c r="G135" s="78">
        <v>2797901.7857142854</v>
      </c>
      <c r="H135" s="154">
        <f t="shared" ref="H135:H141" si="49">F135*G135</f>
        <v>2797901.7857142854</v>
      </c>
      <c r="I135" s="155">
        <f t="shared" ref="I135:I145" si="50">H135*1.12</f>
        <v>3133650</v>
      </c>
      <c r="J135" s="8" t="s">
        <v>268</v>
      </c>
      <c r="K135" s="42" t="s">
        <v>17</v>
      </c>
      <c r="L135" s="43" t="s">
        <v>15</v>
      </c>
    </row>
    <row r="136" spans="1:12" s="194" customFormat="1" ht="127.5" customHeight="1">
      <c r="A136" s="185">
        <v>125</v>
      </c>
      <c r="B136" s="186" t="s">
        <v>612</v>
      </c>
      <c r="C136" s="186" t="s">
        <v>14</v>
      </c>
      <c r="D136" s="187" t="s">
        <v>616</v>
      </c>
      <c r="E136" s="188" t="s">
        <v>75</v>
      </c>
      <c r="F136" s="188">
        <v>1</v>
      </c>
      <c r="G136" s="189">
        <v>1789059</v>
      </c>
      <c r="H136" s="190">
        <f t="shared" si="49"/>
        <v>1789059</v>
      </c>
      <c r="I136" s="191">
        <f t="shared" si="50"/>
        <v>2003746.08</v>
      </c>
      <c r="J136" s="192" t="s">
        <v>239</v>
      </c>
      <c r="K136" s="193" t="s">
        <v>17</v>
      </c>
      <c r="L136" s="186" t="s">
        <v>15</v>
      </c>
    </row>
    <row r="137" spans="1:12" s="194" customFormat="1" ht="47.25">
      <c r="A137" s="185">
        <v>126</v>
      </c>
      <c r="B137" s="186" t="s">
        <v>613</v>
      </c>
      <c r="C137" s="186" t="s">
        <v>14</v>
      </c>
      <c r="D137" s="187" t="s">
        <v>617</v>
      </c>
      <c r="E137" s="188" t="s">
        <v>75</v>
      </c>
      <c r="F137" s="188">
        <v>1</v>
      </c>
      <c r="G137" s="189">
        <v>183170</v>
      </c>
      <c r="H137" s="190">
        <f t="shared" si="49"/>
        <v>183170</v>
      </c>
      <c r="I137" s="191">
        <f t="shared" si="50"/>
        <v>205150.40000000002</v>
      </c>
      <c r="J137" s="192" t="s">
        <v>239</v>
      </c>
      <c r="K137" s="193" t="s">
        <v>17</v>
      </c>
      <c r="L137" s="186" t="s">
        <v>15</v>
      </c>
    </row>
    <row r="138" spans="1:12" s="194" customFormat="1" ht="47.25">
      <c r="A138" s="185">
        <v>127</v>
      </c>
      <c r="B138" s="186" t="s">
        <v>613</v>
      </c>
      <c r="C138" s="186" t="s">
        <v>14</v>
      </c>
      <c r="D138" s="187" t="s">
        <v>618</v>
      </c>
      <c r="E138" s="188" t="s">
        <v>75</v>
      </c>
      <c r="F138" s="188">
        <v>1</v>
      </c>
      <c r="G138" s="189">
        <v>183170</v>
      </c>
      <c r="H138" s="190">
        <f t="shared" si="49"/>
        <v>183170</v>
      </c>
      <c r="I138" s="191">
        <f t="shared" si="50"/>
        <v>205150.40000000002</v>
      </c>
      <c r="J138" s="192" t="s">
        <v>239</v>
      </c>
      <c r="K138" s="193" t="s">
        <v>17</v>
      </c>
      <c r="L138" s="186" t="s">
        <v>15</v>
      </c>
    </row>
    <row r="139" spans="1:12" s="194" customFormat="1" ht="47.25">
      <c r="A139" s="185">
        <v>128</v>
      </c>
      <c r="B139" s="186" t="s">
        <v>613</v>
      </c>
      <c r="C139" s="186" t="s">
        <v>14</v>
      </c>
      <c r="D139" s="187" t="s">
        <v>619</v>
      </c>
      <c r="E139" s="188" t="s">
        <v>75</v>
      </c>
      <c r="F139" s="188">
        <v>1</v>
      </c>
      <c r="G139" s="189">
        <v>183170</v>
      </c>
      <c r="H139" s="190">
        <f t="shared" si="49"/>
        <v>183170</v>
      </c>
      <c r="I139" s="191">
        <f t="shared" si="50"/>
        <v>205150.40000000002</v>
      </c>
      <c r="J139" s="192" t="s">
        <v>239</v>
      </c>
      <c r="K139" s="193" t="s">
        <v>17</v>
      </c>
      <c r="L139" s="186" t="s">
        <v>15</v>
      </c>
    </row>
    <row r="140" spans="1:12" s="194" customFormat="1" ht="78.75">
      <c r="A140" s="185">
        <v>129</v>
      </c>
      <c r="B140" s="186" t="s">
        <v>614</v>
      </c>
      <c r="C140" s="186" t="s">
        <v>14</v>
      </c>
      <c r="D140" s="187" t="s">
        <v>620</v>
      </c>
      <c r="E140" s="188" t="s">
        <v>75</v>
      </c>
      <c r="F140" s="188">
        <v>1</v>
      </c>
      <c r="G140" s="189">
        <v>859001</v>
      </c>
      <c r="H140" s="190">
        <f t="shared" si="49"/>
        <v>859001</v>
      </c>
      <c r="I140" s="191">
        <f t="shared" si="50"/>
        <v>962081.12000000011</v>
      </c>
      <c r="J140" s="192" t="s">
        <v>239</v>
      </c>
      <c r="K140" s="193" t="s">
        <v>17</v>
      </c>
      <c r="L140" s="186" t="s">
        <v>15</v>
      </c>
    </row>
    <row r="141" spans="1:12" s="194" customFormat="1" ht="47.25">
      <c r="A141" s="185">
        <v>130</v>
      </c>
      <c r="B141" s="186" t="s">
        <v>615</v>
      </c>
      <c r="C141" s="186" t="s">
        <v>14</v>
      </c>
      <c r="D141" s="187" t="s">
        <v>621</v>
      </c>
      <c r="E141" s="188" t="s">
        <v>75</v>
      </c>
      <c r="F141" s="188">
        <v>1</v>
      </c>
      <c r="G141" s="189">
        <v>397920</v>
      </c>
      <c r="H141" s="190">
        <f t="shared" si="49"/>
        <v>397920</v>
      </c>
      <c r="I141" s="191">
        <f t="shared" si="50"/>
        <v>445670.40000000002</v>
      </c>
      <c r="J141" s="192" t="s">
        <v>239</v>
      </c>
      <c r="K141" s="193" t="s">
        <v>17</v>
      </c>
      <c r="L141" s="186" t="s">
        <v>15</v>
      </c>
    </row>
    <row r="142" spans="1:12" s="194" customFormat="1" ht="354.75" customHeight="1">
      <c r="A142" s="185">
        <v>131</v>
      </c>
      <c r="B142" s="195" t="s">
        <v>622</v>
      </c>
      <c r="C142" s="196" t="s">
        <v>14</v>
      </c>
      <c r="D142" s="197" t="s">
        <v>623</v>
      </c>
      <c r="E142" s="188" t="s">
        <v>11</v>
      </c>
      <c r="F142" s="188">
        <v>2</v>
      </c>
      <c r="G142" s="190">
        <v>2217438.39</v>
      </c>
      <c r="H142" s="190">
        <f>F142*G142</f>
        <v>4434876.78</v>
      </c>
      <c r="I142" s="191">
        <f t="shared" si="50"/>
        <v>4967061.9936000006</v>
      </c>
      <c r="J142" s="192" t="s">
        <v>226</v>
      </c>
      <c r="K142" s="193" t="s">
        <v>17</v>
      </c>
      <c r="L142" s="186" t="s">
        <v>15</v>
      </c>
    </row>
    <row r="143" spans="1:12" s="194" customFormat="1" ht="98.25" customHeight="1">
      <c r="A143" s="185">
        <v>132</v>
      </c>
      <c r="B143" s="195" t="s">
        <v>635</v>
      </c>
      <c r="C143" s="196" t="s">
        <v>46</v>
      </c>
      <c r="D143" s="197" t="s">
        <v>636</v>
      </c>
      <c r="E143" s="188" t="s">
        <v>11</v>
      </c>
      <c r="F143" s="188">
        <v>1</v>
      </c>
      <c r="G143" s="190">
        <v>69193672</v>
      </c>
      <c r="H143" s="190">
        <f>F143*G143</f>
        <v>69193672</v>
      </c>
      <c r="I143" s="191">
        <f t="shared" si="50"/>
        <v>77496912.640000001</v>
      </c>
      <c r="J143" s="192" t="s">
        <v>637</v>
      </c>
      <c r="K143" s="193" t="s">
        <v>17</v>
      </c>
      <c r="L143" s="186" t="s">
        <v>15</v>
      </c>
    </row>
    <row r="144" spans="1:12" s="194" customFormat="1" ht="68.25" customHeight="1">
      <c r="A144" s="185">
        <v>133</v>
      </c>
      <c r="B144" s="186" t="s">
        <v>656</v>
      </c>
      <c r="C144" s="236" t="s">
        <v>14</v>
      </c>
      <c r="D144" s="237" t="s">
        <v>657</v>
      </c>
      <c r="E144" s="188" t="s">
        <v>11</v>
      </c>
      <c r="F144" s="188">
        <v>2</v>
      </c>
      <c r="G144" s="238">
        <v>414553.57142857101</v>
      </c>
      <c r="H144" s="238">
        <f>F144*G144</f>
        <v>829107.14285714203</v>
      </c>
      <c r="I144" s="191">
        <f t="shared" si="50"/>
        <v>928599.99999999919</v>
      </c>
      <c r="J144" s="239" t="s">
        <v>58</v>
      </c>
      <c r="K144" s="193" t="s">
        <v>17</v>
      </c>
      <c r="L144" s="186" t="s">
        <v>15</v>
      </c>
    </row>
    <row r="145" spans="1:13" s="194" customFormat="1" ht="63">
      <c r="A145" s="185">
        <v>134</v>
      </c>
      <c r="B145" s="186" t="s">
        <v>658</v>
      </c>
      <c r="C145" s="236" t="s">
        <v>14</v>
      </c>
      <c r="D145" s="237" t="s">
        <v>659</v>
      </c>
      <c r="E145" s="188" t="s">
        <v>11</v>
      </c>
      <c r="F145" s="188">
        <v>1</v>
      </c>
      <c r="G145" s="238">
        <v>441160.71428571403</v>
      </c>
      <c r="H145" s="238">
        <f>F145*G145</f>
        <v>441160.71428571403</v>
      </c>
      <c r="I145" s="191">
        <f t="shared" si="50"/>
        <v>494099.99999999977</v>
      </c>
      <c r="J145" s="239" t="s">
        <v>58</v>
      </c>
      <c r="K145" s="193" t="s">
        <v>17</v>
      </c>
      <c r="L145" s="186" t="s">
        <v>15</v>
      </c>
    </row>
    <row r="146" spans="1:13" s="11" customFormat="1" ht="28.5" customHeight="1">
      <c r="A146" s="20"/>
      <c r="B146" s="169"/>
      <c r="C146" s="243"/>
      <c r="D146" s="244" t="s">
        <v>28</v>
      </c>
      <c r="E146" s="22"/>
      <c r="F146" s="22"/>
      <c r="G146" s="22"/>
      <c r="H146" s="84">
        <f>SUM(H12:H145)</f>
        <v>575028762.72042871</v>
      </c>
      <c r="I146" s="84">
        <f>SUM(I12:I145)</f>
        <v>644032214.24688005</v>
      </c>
      <c r="J146" s="22"/>
      <c r="K146" s="23"/>
      <c r="L146" s="23"/>
      <c r="M146" s="170"/>
    </row>
    <row r="147" spans="1:13" s="11" customFormat="1" ht="28.5" customHeight="1">
      <c r="A147" s="24"/>
      <c r="B147" s="281" t="s">
        <v>35</v>
      </c>
      <c r="C147" s="282"/>
      <c r="D147" s="282"/>
      <c r="E147" s="282"/>
      <c r="F147" s="282"/>
      <c r="G147" s="282"/>
      <c r="H147" s="282"/>
      <c r="I147" s="282"/>
      <c r="J147" s="282"/>
      <c r="K147" s="282"/>
      <c r="L147" s="283"/>
    </row>
    <row r="148" spans="1:13" ht="168.75" customHeight="1">
      <c r="A148" s="44">
        <v>1</v>
      </c>
      <c r="B148" s="14" t="s">
        <v>59</v>
      </c>
      <c r="C148" s="14" t="s">
        <v>46</v>
      </c>
      <c r="D148" s="14" t="s">
        <v>47</v>
      </c>
      <c r="E148" s="46" t="s">
        <v>45</v>
      </c>
      <c r="F148" s="14">
        <v>1</v>
      </c>
      <c r="G148" s="42"/>
      <c r="H148" s="42">
        <v>38557025</v>
      </c>
      <c r="I148" s="42">
        <f>H148*1.12</f>
        <v>43183868.000000007</v>
      </c>
      <c r="J148" s="14" t="s">
        <v>156</v>
      </c>
      <c r="K148" s="14"/>
      <c r="L148" s="40" t="s">
        <v>15</v>
      </c>
    </row>
    <row r="149" spans="1:13" s="11" customFormat="1" ht="28.5" customHeight="1">
      <c r="A149" s="20"/>
      <c r="B149" s="279" t="s">
        <v>36</v>
      </c>
      <c r="C149" s="280"/>
      <c r="D149" s="280"/>
      <c r="E149" s="280"/>
      <c r="F149" s="280"/>
      <c r="G149" s="280"/>
      <c r="H149" s="21">
        <f>H148</f>
        <v>38557025</v>
      </c>
      <c r="I149" s="21">
        <f>I148</f>
        <v>43183868.000000007</v>
      </c>
      <c r="J149" s="22" t="s">
        <v>0</v>
      </c>
      <c r="K149" s="23"/>
      <c r="L149" s="23"/>
    </row>
    <row r="150" spans="1:13" s="11" customFormat="1" ht="23.25" customHeight="1">
      <c r="A150" s="24"/>
      <c r="B150" s="260" t="s">
        <v>27</v>
      </c>
      <c r="C150" s="261"/>
      <c r="D150" s="261"/>
      <c r="E150" s="261"/>
      <c r="F150" s="261"/>
      <c r="G150" s="261"/>
      <c r="H150" s="261"/>
      <c r="I150" s="261"/>
      <c r="J150" s="261"/>
      <c r="K150" s="261"/>
      <c r="L150" s="262"/>
    </row>
    <row r="151" spans="1:13" s="73" customFormat="1" ht="54.75" customHeight="1">
      <c r="A151" s="44">
        <v>1</v>
      </c>
      <c r="B151" s="35" t="s">
        <v>37</v>
      </c>
      <c r="C151" s="40" t="s">
        <v>14</v>
      </c>
      <c r="D151" s="35" t="s">
        <v>328</v>
      </c>
      <c r="E151" s="41" t="s">
        <v>10</v>
      </c>
      <c r="F151" s="41">
        <v>1</v>
      </c>
      <c r="G151" s="5"/>
      <c r="H151" s="5">
        <v>2986607</v>
      </c>
      <c r="I151" s="5">
        <f t="shared" ref="I151:I153" si="51">H151*1.12</f>
        <v>3344999.8400000003</v>
      </c>
      <c r="J151" s="43" t="s">
        <v>57</v>
      </c>
      <c r="K151" s="43"/>
      <c r="L151" s="34" t="s">
        <v>316</v>
      </c>
    </row>
    <row r="152" spans="1:13" s="104" customFormat="1" ht="60">
      <c r="A152" s="94">
        <v>2</v>
      </c>
      <c r="B152" s="240" t="s">
        <v>12</v>
      </c>
      <c r="C152" s="107" t="s">
        <v>14</v>
      </c>
      <c r="D152" s="240" t="s">
        <v>38</v>
      </c>
      <c r="E152" s="118" t="s">
        <v>10</v>
      </c>
      <c r="F152" s="118">
        <v>1</v>
      </c>
      <c r="G152" s="251"/>
      <c r="H152" s="251">
        <v>2132000</v>
      </c>
      <c r="I152" s="251">
        <f t="shared" si="51"/>
        <v>2387840</v>
      </c>
      <c r="J152" s="108" t="s">
        <v>57</v>
      </c>
      <c r="K152" s="108"/>
      <c r="L152" s="103" t="s">
        <v>39</v>
      </c>
    </row>
    <row r="153" spans="1:13" ht="58.5" customHeight="1">
      <c r="A153" s="44">
        <v>3</v>
      </c>
      <c r="B153" s="43" t="s">
        <v>25</v>
      </c>
      <c r="C153" s="7" t="s">
        <v>14</v>
      </c>
      <c r="D153" s="43" t="s">
        <v>40</v>
      </c>
      <c r="E153" s="7" t="s">
        <v>10</v>
      </c>
      <c r="F153" s="43">
        <v>1</v>
      </c>
      <c r="G153" s="8"/>
      <c r="H153" s="37">
        <v>1926000</v>
      </c>
      <c r="I153" s="45">
        <f t="shared" si="51"/>
        <v>2157120</v>
      </c>
      <c r="J153" s="7" t="s">
        <v>57</v>
      </c>
      <c r="K153" s="7"/>
      <c r="L153" s="7" t="s">
        <v>16</v>
      </c>
    </row>
    <row r="154" spans="1:13" ht="69.75" customHeight="1">
      <c r="A154" s="44">
        <v>4</v>
      </c>
      <c r="B154" s="43" t="s">
        <v>55</v>
      </c>
      <c r="C154" s="7" t="s">
        <v>14</v>
      </c>
      <c r="D154" s="43" t="s">
        <v>56</v>
      </c>
      <c r="E154" s="7" t="s">
        <v>10</v>
      </c>
      <c r="F154" s="43">
        <v>1</v>
      </c>
      <c r="G154" s="8"/>
      <c r="H154" s="60" t="s">
        <v>125</v>
      </c>
      <c r="I154" s="45"/>
      <c r="J154" s="43"/>
      <c r="K154" s="7"/>
      <c r="L154" s="7"/>
    </row>
    <row r="155" spans="1:13" ht="105" customHeight="1">
      <c r="A155" s="44">
        <v>5</v>
      </c>
      <c r="B155" s="7" t="s">
        <v>53</v>
      </c>
      <c r="C155" s="40" t="s">
        <v>14</v>
      </c>
      <c r="D155" s="7" t="s">
        <v>54</v>
      </c>
      <c r="E155" s="7" t="s">
        <v>10</v>
      </c>
      <c r="F155" s="43">
        <v>1</v>
      </c>
      <c r="G155" s="59"/>
      <c r="H155" s="60" t="s">
        <v>125</v>
      </c>
      <c r="I155" s="61"/>
      <c r="J155" s="43"/>
      <c r="K155" s="7"/>
      <c r="L155" s="7"/>
    </row>
    <row r="156" spans="1:13" s="104" customFormat="1" ht="105" customHeight="1">
      <c r="A156" s="94">
        <v>6</v>
      </c>
      <c r="B156" s="95" t="s">
        <v>151</v>
      </c>
      <c r="C156" s="107" t="s">
        <v>14</v>
      </c>
      <c r="D156" s="252" t="s">
        <v>154</v>
      </c>
      <c r="E156" s="95" t="s">
        <v>10</v>
      </c>
      <c r="F156" s="108">
        <v>1</v>
      </c>
      <c r="G156" s="109"/>
      <c r="H156" s="253">
        <v>1019642.86</v>
      </c>
      <c r="I156" s="254">
        <f>H156*1.12</f>
        <v>1142000.0032000002</v>
      </c>
      <c r="J156" s="95" t="s">
        <v>141</v>
      </c>
      <c r="K156" s="95"/>
      <c r="L156" s="112" t="s">
        <v>15</v>
      </c>
    </row>
    <row r="157" spans="1:13" s="104" customFormat="1" ht="105" customHeight="1">
      <c r="A157" s="94">
        <v>7</v>
      </c>
      <c r="B157" s="95" t="s">
        <v>152</v>
      </c>
      <c r="C157" s="107" t="s">
        <v>14</v>
      </c>
      <c r="D157" s="102" t="s">
        <v>155</v>
      </c>
      <c r="E157" s="95" t="s">
        <v>10</v>
      </c>
      <c r="F157" s="108">
        <v>1</v>
      </c>
      <c r="G157" s="109"/>
      <c r="H157" s="253">
        <v>2750000</v>
      </c>
      <c r="I157" s="254">
        <f>H157*1.12</f>
        <v>3080000.0000000005</v>
      </c>
      <c r="J157" s="95" t="s">
        <v>141</v>
      </c>
      <c r="K157" s="95"/>
      <c r="L157" s="112" t="s">
        <v>15</v>
      </c>
    </row>
    <row r="158" spans="1:13" s="73" customFormat="1" ht="105" customHeight="1">
      <c r="A158" s="44">
        <v>8</v>
      </c>
      <c r="B158" s="7" t="s">
        <v>192</v>
      </c>
      <c r="C158" s="40" t="s">
        <v>14</v>
      </c>
      <c r="D158" s="14" t="s">
        <v>188</v>
      </c>
      <c r="E158" s="7" t="s">
        <v>10</v>
      </c>
      <c r="F158" s="43">
        <v>1</v>
      </c>
      <c r="G158" s="67"/>
      <c r="H158" s="37">
        <v>1500000</v>
      </c>
      <c r="I158" s="5">
        <f>H158*1.18</f>
        <v>1770000</v>
      </c>
      <c r="J158" s="57" t="s">
        <v>189</v>
      </c>
      <c r="K158" s="7"/>
      <c r="L158" s="42" t="s">
        <v>190</v>
      </c>
    </row>
    <row r="159" spans="1:13" s="104" customFormat="1" ht="105" customHeight="1">
      <c r="A159" s="94">
        <v>9</v>
      </c>
      <c r="B159" s="106" t="s">
        <v>264</v>
      </c>
      <c r="C159" s="107" t="s">
        <v>14</v>
      </c>
      <c r="D159" s="97" t="s">
        <v>267</v>
      </c>
      <c r="E159" s="95" t="s">
        <v>10</v>
      </c>
      <c r="F159" s="108">
        <v>1</v>
      </c>
      <c r="G159" s="109"/>
      <c r="H159" s="110">
        <v>4500000</v>
      </c>
      <c r="I159" s="5">
        <f t="shared" ref="I159:I165" si="52">H159*1.12</f>
        <v>5040000.0000000009</v>
      </c>
      <c r="J159" s="111" t="s">
        <v>265</v>
      </c>
      <c r="K159" s="95"/>
      <c r="L159" s="112" t="s">
        <v>266</v>
      </c>
    </row>
    <row r="160" spans="1:13" s="73" customFormat="1" ht="105" customHeight="1">
      <c r="A160" s="44">
        <v>10</v>
      </c>
      <c r="B160" s="132" t="s">
        <v>351</v>
      </c>
      <c r="C160" s="40" t="s">
        <v>344</v>
      </c>
      <c r="D160" s="132" t="s">
        <v>352</v>
      </c>
      <c r="E160" s="7" t="s">
        <v>10</v>
      </c>
      <c r="F160" s="43">
        <v>1</v>
      </c>
      <c r="G160" s="133"/>
      <c r="H160" s="5">
        <v>2000000</v>
      </c>
      <c r="I160" s="5">
        <f t="shared" si="52"/>
        <v>2240000</v>
      </c>
      <c r="J160" s="43" t="s">
        <v>136</v>
      </c>
      <c r="K160" s="7"/>
      <c r="L160" s="42" t="s">
        <v>266</v>
      </c>
    </row>
    <row r="161" spans="1:12" s="73" customFormat="1" ht="93" customHeight="1">
      <c r="A161" s="44">
        <v>11</v>
      </c>
      <c r="B161" s="135" t="s">
        <v>359</v>
      </c>
      <c r="C161" s="131" t="s">
        <v>344</v>
      </c>
      <c r="D161" s="135" t="s">
        <v>361</v>
      </c>
      <c r="E161" s="7" t="s">
        <v>10</v>
      </c>
      <c r="F161" s="43">
        <v>1</v>
      </c>
      <c r="G161" s="89"/>
      <c r="H161" s="89">
        <v>51339.29</v>
      </c>
      <c r="I161" s="126">
        <f t="shared" si="52"/>
        <v>57500.00480000001</v>
      </c>
      <c r="J161" s="43" t="s">
        <v>57</v>
      </c>
      <c r="K161" s="42"/>
      <c r="L161" s="42" t="s">
        <v>15</v>
      </c>
    </row>
    <row r="162" spans="1:12" s="73" customFormat="1" ht="93" customHeight="1">
      <c r="A162" s="44">
        <v>12</v>
      </c>
      <c r="B162" s="135" t="s">
        <v>360</v>
      </c>
      <c r="C162" s="131" t="s">
        <v>344</v>
      </c>
      <c r="D162" s="135" t="s">
        <v>364</v>
      </c>
      <c r="E162" s="7" t="s">
        <v>10</v>
      </c>
      <c r="F162" s="43">
        <v>1</v>
      </c>
      <c r="G162" s="89"/>
      <c r="H162" s="89">
        <v>428.57</v>
      </c>
      <c r="I162" s="126">
        <f t="shared" si="52"/>
        <v>479.99840000000006</v>
      </c>
      <c r="J162" s="43" t="s">
        <v>57</v>
      </c>
      <c r="K162" s="42"/>
      <c r="L162" s="42" t="s">
        <v>15</v>
      </c>
    </row>
    <row r="163" spans="1:12" s="73" customFormat="1" ht="93" customHeight="1">
      <c r="A163" s="44">
        <v>13</v>
      </c>
      <c r="B163" s="135" t="s">
        <v>363</v>
      </c>
      <c r="C163" s="131" t="s">
        <v>344</v>
      </c>
      <c r="D163" s="135" t="s">
        <v>362</v>
      </c>
      <c r="E163" s="7" t="s">
        <v>10</v>
      </c>
      <c r="F163" s="43">
        <v>1</v>
      </c>
      <c r="G163" s="89"/>
      <c r="H163" s="89">
        <v>64508.93</v>
      </c>
      <c r="I163" s="126">
        <f t="shared" si="52"/>
        <v>72250.001600000003</v>
      </c>
      <c r="J163" s="43" t="s">
        <v>57</v>
      </c>
      <c r="K163" s="42"/>
      <c r="L163" s="42" t="s">
        <v>15</v>
      </c>
    </row>
    <row r="164" spans="1:12" s="104" customFormat="1" ht="93" customHeight="1">
      <c r="A164" s="94">
        <v>14</v>
      </c>
      <c r="B164" s="245" t="s">
        <v>393</v>
      </c>
      <c r="C164" s="246" t="s">
        <v>344</v>
      </c>
      <c r="D164" s="247" t="s">
        <v>396</v>
      </c>
      <c r="E164" s="95" t="s">
        <v>10</v>
      </c>
      <c r="F164" s="108">
        <v>1</v>
      </c>
      <c r="G164" s="119"/>
      <c r="H164" s="119">
        <v>31250</v>
      </c>
      <c r="I164" s="120">
        <f t="shared" si="52"/>
        <v>35000</v>
      </c>
      <c r="J164" s="108" t="s">
        <v>141</v>
      </c>
      <c r="K164" s="112"/>
      <c r="L164" s="112" t="s">
        <v>15</v>
      </c>
    </row>
    <row r="165" spans="1:12" s="151" customFormat="1" ht="93" customHeight="1">
      <c r="A165" s="44">
        <v>15</v>
      </c>
      <c r="B165" s="294" t="s">
        <v>696</v>
      </c>
      <c r="C165" s="295" t="s">
        <v>46</v>
      </c>
      <c r="D165" s="294" t="s">
        <v>697</v>
      </c>
      <c r="E165" s="296" t="s">
        <v>10</v>
      </c>
      <c r="F165" s="296">
        <v>1</v>
      </c>
      <c r="G165" s="297"/>
      <c r="H165" s="42">
        <v>18499000</v>
      </c>
      <c r="I165" s="296">
        <f t="shared" si="52"/>
        <v>20718880.000000004</v>
      </c>
      <c r="J165" s="298" t="s">
        <v>698</v>
      </c>
      <c r="L165" s="298" t="s">
        <v>699</v>
      </c>
    </row>
    <row r="166" spans="1:12" s="11" customFormat="1" ht="22.5" customHeight="1">
      <c r="A166" s="25"/>
      <c r="B166" s="268" t="s">
        <v>29</v>
      </c>
      <c r="C166" s="269"/>
      <c r="D166" s="269"/>
      <c r="E166" s="269"/>
      <c r="F166" s="269"/>
      <c r="G166" s="270"/>
      <c r="H166" s="85">
        <f>SUM(H151:H165)</f>
        <v>37460776.649999999</v>
      </c>
      <c r="I166" s="85">
        <f>SUM(I151:I165)</f>
        <v>42046069.848000005</v>
      </c>
      <c r="J166" s="22"/>
      <c r="K166" s="23"/>
      <c r="L166" s="23"/>
    </row>
    <row r="167" spans="1:12" s="11" customFormat="1" ht="24" customHeight="1">
      <c r="A167" s="25"/>
      <c r="B167" s="268" t="s">
        <v>30</v>
      </c>
      <c r="C167" s="269"/>
      <c r="D167" s="269"/>
      <c r="E167" s="269"/>
      <c r="F167" s="269"/>
      <c r="G167" s="270"/>
      <c r="H167" s="85">
        <f>H146+H166+H149</f>
        <v>651046564.37042868</v>
      </c>
      <c r="I167" s="85">
        <f>I146+I166+I149</f>
        <v>729262152.0948801</v>
      </c>
      <c r="J167" s="22"/>
      <c r="K167" s="23"/>
      <c r="L167" s="23"/>
    </row>
    <row r="168" spans="1:12" ht="73.5" customHeight="1">
      <c r="A168" s="167"/>
      <c r="B168" s="257" t="s">
        <v>590</v>
      </c>
      <c r="C168" s="258"/>
      <c r="D168" s="258"/>
      <c r="E168" s="258"/>
      <c r="F168" s="258"/>
      <c r="G168" s="258"/>
      <c r="H168" s="258"/>
      <c r="I168" s="258"/>
      <c r="J168" s="258"/>
      <c r="K168" s="258"/>
      <c r="L168" s="259"/>
    </row>
    <row r="169" spans="1:12" s="11" customFormat="1" ht="26.25" customHeight="1">
      <c r="A169" s="26"/>
      <c r="B169" s="260" t="s">
        <v>26</v>
      </c>
      <c r="C169" s="261"/>
      <c r="D169" s="261"/>
      <c r="E169" s="261"/>
      <c r="F169" s="261"/>
      <c r="G169" s="261"/>
      <c r="H169" s="261"/>
      <c r="I169" s="261"/>
      <c r="J169" s="261"/>
      <c r="K169" s="261"/>
      <c r="L169" s="262"/>
    </row>
    <row r="170" spans="1:12" ht="54.75" customHeight="1">
      <c r="A170" s="44">
        <v>1</v>
      </c>
      <c r="B170" s="33" t="s">
        <v>13</v>
      </c>
      <c r="C170" s="40" t="s">
        <v>33</v>
      </c>
      <c r="D170" s="33" t="s">
        <v>13</v>
      </c>
      <c r="E170" s="41" t="s">
        <v>11</v>
      </c>
      <c r="F170" s="41">
        <v>1</v>
      </c>
      <c r="G170" s="5">
        <v>2974000</v>
      </c>
      <c r="H170" s="5">
        <f>F170*G170</f>
        <v>2974000</v>
      </c>
      <c r="I170" s="5">
        <f t="shared" ref="I170:I188" si="53">H170*1.12</f>
        <v>3330880.0000000005</v>
      </c>
      <c r="J170" s="43" t="s">
        <v>57</v>
      </c>
      <c r="K170" s="43" t="s">
        <v>17</v>
      </c>
      <c r="L170" s="34" t="s">
        <v>15</v>
      </c>
    </row>
    <row r="171" spans="1:12" ht="57.75" customHeight="1">
      <c r="A171" s="44">
        <v>2</v>
      </c>
      <c r="B171" s="33" t="s">
        <v>21</v>
      </c>
      <c r="C171" s="40" t="s">
        <v>33</v>
      </c>
      <c r="D171" s="14" t="s">
        <v>91</v>
      </c>
      <c r="E171" s="41" t="s">
        <v>22</v>
      </c>
      <c r="F171" s="41">
        <v>1338</v>
      </c>
      <c r="G171" s="5">
        <v>477</v>
      </c>
      <c r="H171" s="5">
        <f t="shared" ref="H171" si="54">F171*G171</f>
        <v>638226</v>
      </c>
      <c r="I171" s="5">
        <f t="shared" si="53"/>
        <v>714813.12000000011</v>
      </c>
      <c r="J171" s="43" t="s">
        <v>126</v>
      </c>
      <c r="K171" s="43" t="s">
        <v>17</v>
      </c>
      <c r="L171" s="34" t="s">
        <v>15</v>
      </c>
    </row>
    <row r="172" spans="1:12" ht="187.5" customHeight="1">
      <c r="A172" s="44">
        <v>3</v>
      </c>
      <c r="B172" s="14" t="s">
        <v>51</v>
      </c>
      <c r="C172" s="40" t="s">
        <v>33</v>
      </c>
      <c r="D172" s="14" t="s">
        <v>52</v>
      </c>
      <c r="E172" s="41" t="s">
        <v>41</v>
      </c>
      <c r="F172" s="41">
        <v>123</v>
      </c>
      <c r="G172" s="5">
        <f>H172/F172</f>
        <v>2235.7723577235774</v>
      </c>
      <c r="H172" s="5">
        <f>I172/1.12</f>
        <v>275000</v>
      </c>
      <c r="I172" s="5">
        <v>308000</v>
      </c>
      <c r="J172" s="43" t="s">
        <v>58</v>
      </c>
      <c r="K172" s="43" t="s">
        <v>17</v>
      </c>
      <c r="L172" s="34" t="s">
        <v>15</v>
      </c>
    </row>
    <row r="173" spans="1:12" ht="153.75" customHeight="1">
      <c r="A173" s="44">
        <v>4</v>
      </c>
      <c r="B173" s="7" t="s">
        <v>73</v>
      </c>
      <c r="C173" s="40" t="s">
        <v>64</v>
      </c>
      <c r="D173" s="14" t="s">
        <v>97</v>
      </c>
      <c r="E173" s="41" t="s">
        <v>41</v>
      </c>
      <c r="F173" s="41">
        <v>1</v>
      </c>
      <c r="G173" s="5">
        <f>10406*255</f>
        <v>2653530</v>
      </c>
      <c r="H173" s="5">
        <f t="shared" ref="H173" si="55">F173*G173</f>
        <v>2653530</v>
      </c>
      <c r="I173" s="5">
        <f t="shared" ref="I173" si="56">H173*1.12</f>
        <v>2971953.6</v>
      </c>
      <c r="J173" s="8" t="s">
        <v>74</v>
      </c>
      <c r="K173" s="43" t="s">
        <v>72</v>
      </c>
      <c r="L173" s="34" t="s">
        <v>15</v>
      </c>
    </row>
    <row r="174" spans="1:12" ht="162.75" customHeight="1">
      <c r="A174" s="44">
        <v>5</v>
      </c>
      <c r="B174" s="43" t="s">
        <v>63</v>
      </c>
      <c r="C174" s="40" t="s">
        <v>64</v>
      </c>
      <c r="D174" s="51" t="s">
        <v>93</v>
      </c>
      <c r="E174" s="41" t="s">
        <v>41</v>
      </c>
      <c r="F174" s="41">
        <v>1</v>
      </c>
      <c r="G174" s="52">
        <f>26460*255</f>
        <v>6747300</v>
      </c>
      <c r="H174" s="5">
        <f>F174*G174</f>
        <v>6747300</v>
      </c>
      <c r="I174" s="5">
        <f t="shared" si="53"/>
        <v>7556976.0000000009</v>
      </c>
      <c r="J174" s="8" t="s">
        <v>68</v>
      </c>
      <c r="K174" s="43" t="s">
        <v>72</v>
      </c>
      <c r="L174" s="34" t="s">
        <v>15</v>
      </c>
    </row>
    <row r="175" spans="1:12" ht="162.75" customHeight="1">
      <c r="A175" s="44">
        <v>6</v>
      </c>
      <c r="B175" s="43" t="s">
        <v>65</v>
      </c>
      <c r="C175" s="40" t="s">
        <v>64</v>
      </c>
      <c r="D175" s="14" t="s">
        <v>94</v>
      </c>
      <c r="E175" s="41" t="s">
        <v>41</v>
      </c>
      <c r="F175" s="41">
        <v>1</v>
      </c>
      <c r="G175" s="52">
        <f>22458*255</f>
        <v>5726790</v>
      </c>
      <c r="H175" s="5">
        <f t="shared" ref="H175:H188" si="57">F175*G175</f>
        <v>5726790</v>
      </c>
      <c r="I175" s="5">
        <f t="shared" si="53"/>
        <v>6414004.8000000007</v>
      </c>
      <c r="J175" s="8" t="s">
        <v>69</v>
      </c>
      <c r="K175" s="43" t="s">
        <v>72</v>
      </c>
      <c r="L175" s="34" t="s">
        <v>15</v>
      </c>
    </row>
    <row r="176" spans="1:12" ht="162.75" customHeight="1">
      <c r="A176" s="44">
        <v>7</v>
      </c>
      <c r="B176" s="43" t="s">
        <v>66</v>
      </c>
      <c r="C176" s="40" t="s">
        <v>64</v>
      </c>
      <c r="D176" s="14" t="s">
        <v>95</v>
      </c>
      <c r="E176" s="41" t="s">
        <v>41</v>
      </c>
      <c r="F176" s="41">
        <v>1</v>
      </c>
      <c r="G176" s="52">
        <f>10756*255</f>
        <v>2742780</v>
      </c>
      <c r="H176" s="5">
        <f t="shared" si="57"/>
        <v>2742780</v>
      </c>
      <c r="I176" s="5">
        <f t="shared" si="53"/>
        <v>3071913.6</v>
      </c>
      <c r="J176" s="8" t="s">
        <v>70</v>
      </c>
      <c r="K176" s="43" t="s">
        <v>72</v>
      </c>
      <c r="L176" s="34" t="s">
        <v>15</v>
      </c>
    </row>
    <row r="177" spans="1:13" ht="227.25" customHeight="1">
      <c r="A177" s="44">
        <v>8</v>
      </c>
      <c r="B177" s="43" t="s">
        <v>67</v>
      </c>
      <c r="C177" s="40" t="s">
        <v>64</v>
      </c>
      <c r="D177" s="14" t="s">
        <v>96</v>
      </c>
      <c r="E177" s="41" t="s">
        <v>41</v>
      </c>
      <c r="F177" s="41">
        <v>1</v>
      </c>
      <c r="G177" s="52">
        <f>211591*255</f>
        <v>53955705</v>
      </c>
      <c r="H177" s="5">
        <f t="shared" si="57"/>
        <v>53955705</v>
      </c>
      <c r="I177" s="5">
        <f t="shared" si="53"/>
        <v>60430389.600000009</v>
      </c>
      <c r="J177" s="8" t="s">
        <v>71</v>
      </c>
      <c r="K177" s="43" t="s">
        <v>72</v>
      </c>
      <c r="L177" s="34" t="s">
        <v>15</v>
      </c>
    </row>
    <row r="178" spans="1:13" ht="105.75" customHeight="1">
      <c r="A178" s="44">
        <v>9</v>
      </c>
      <c r="B178" s="43" t="s">
        <v>99</v>
      </c>
      <c r="C178" s="40" t="s">
        <v>64</v>
      </c>
      <c r="D178" s="14" t="s">
        <v>137</v>
      </c>
      <c r="E178" s="41" t="s">
        <v>41</v>
      </c>
      <c r="F178" s="41">
        <v>1</v>
      </c>
      <c r="G178" s="52">
        <v>319785700</v>
      </c>
      <c r="H178" s="5">
        <f t="shared" si="57"/>
        <v>319785700</v>
      </c>
      <c r="I178" s="5">
        <f t="shared" si="53"/>
        <v>358159984.00000006</v>
      </c>
      <c r="J178" s="8" t="s">
        <v>111</v>
      </c>
      <c r="K178" s="43" t="s">
        <v>72</v>
      </c>
      <c r="L178" s="34" t="s">
        <v>15</v>
      </c>
    </row>
    <row r="179" spans="1:13" ht="105.75" customHeight="1">
      <c r="A179" s="44">
        <v>10</v>
      </c>
      <c r="B179" s="14" t="s">
        <v>104</v>
      </c>
      <c r="C179" s="40" t="s">
        <v>105</v>
      </c>
      <c r="D179" s="14" t="s">
        <v>106</v>
      </c>
      <c r="E179" s="41" t="s">
        <v>107</v>
      </c>
      <c r="F179" s="41">
        <v>7200</v>
      </c>
      <c r="G179" s="58">
        <v>114.643</v>
      </c>
      <c r="H179" s="58">
        <f t="shared" si="57"/>
        <v>825429.6</v>
      </c>
      <c r="I179" s="58">
        <f t="shared" si="53"/>
        <v>924481.15200000012</v>
      </c>
      <c r="J179" s="14" t="s">
        <v>57</v>
      </c>
      <c r="K179" s="14" t="s">
        <v>17</v>
      </c>
      <c r="L179" s="40" t="s">
        <v>15</v>
      </c>
    </row>
    <row r="180" spans="1:13" s="151" customFormat="1" ht="105.75" customHeight="1">
      <c r="A180" s="44">
        <v>11</v>
      </c>
      <c r="B180" s="33" t="s">
        <v>138</v>
      </c>
      <c r="C180" s="40" t="s">
        <v>105</v>
      </c>
      <c r="D180" s="33" t="s">
        <v>139</v>
      </c>
      <c r="E180" s="41" t="s">
        <v>140</v>
      </c>
      <c r="F180" s="41">
        <v>550</v>
      </c>
      <c r="G180" s="58">
        <v>6250</v>
      </c>
      <c r="H180" s="5">
        <f t="shared" si="57"/>
        <v>3437500</v>
      </c>
      <c r="I180" s="5">
        <f t="shared" si="53"/>
        <v>3850000.0000000005</v>
      </c>
      <c r="J180" s="14" t="s">
        <v>57</v>
      </c>
      <c r="K180" s="14" t="s">
        <v>17</v>
      </c>
      <c r="L180" s="40" t="s">
        <v>15</v>
      </c>
    </row>
    <row r="181" spans="1:13" s="151" customFormat="1" ht="134.25" customHeight="1">
      <c r="A181" s="44">
        <v>12</v>
      </c>
      <c r="B181" s="7" t="s">
        <v>134</v>
      </c>
      <c r="C181" s="40" t="s">
        <v>105</v>
      </c>
      <c r="D181" s="14" t="s">
        <v>135</v>
      </c>
      <c r="E181" s="41" t="s">
        <v>41</v>
      </c>
      <c r="F181" s="41">
        <v>1</v>
      </c>
      <c r="G181" s="93">
        <v>333392.5</v>
      </c>
      <c r="H181" s="89">
        <f t="shared" si="57"/>
        <v>333392.5</v>
      </c>
      <c r="I181" s="93">
        <f t="shared" si="53"/>
        <v>373399.60000000003</v>
      </c>
      <c r="J181" s="8" t="s">
        <v>136</v>
      </c>
      <c r="K181" s="14" t="s">
        <v>17</v>
      </c>
      <c r="L181" s="34" t="s">
        <v>15</v>
      </c>
    </row>
    <row r="182" spans="1:13" ht="109.5" customHeight="1">
      <c r="A182" s="44">
        <v>13</v>
      </c>
      <c r="B182" s="64" t="s">
        <v>142</v>
      </c>
      <c r="C182" s="65" t="s">
        <v>105</v>
      </c>
      <c r="D182" s="65" t="s">
        <v>143</v>
      </c>
      <c r="E182" s="66" t="s">
        <v>11</v>
      </c>
      <c r="F182" s="66">
        <v>1</v>
      </c>
      <c r="G182" s="58">
        <v>412750</v>
      </c>
      <c r="H182" s="5">
        <f t="shared" si="57"/>
        <v>412750</v>
      </c>
      <c r="I182" s="58">
        <f t="shared" si="53"/>
        <v>462280.00000000006</v>
      </c>
      <c r="J182" s="8" t="s">
        <v>136</v>
      </c>
      <c r="K182" s="14" t="s">
        <v>17</v>
      </c>
      <c r="L182" s="34" t="s">
        <v>15</v>
      </c>
    </row>
    <row r="183" spans="1:13" ht="98.25" customHeight="1">
      <c r="A183" s="44">
        <v>14</v>
      </c>
      <c r="B183" s="7" t="s">
        <v>146</v>
      </c>
      <c r="C183" s="65" t="s">
        <v>105</v>
      </c>
      <c r="D183" s="65" t="s">
        <v>145</v>
      </c>
      <c r="E183" s="66" t="s">
        <v>11</v>
      </c>
      <c r="F183" s="66">
        <v>1</v>
      </c>
      <c r="G183" s="58">
        <v>750000</v>
      </c>
      <c r="H183" s="5">
        <f t="shared" si="57"/>
        <v>750000</v>
      </c>
      <c r="I183" s="5">
        <f t="shared" si="53"/>
        <v>840000.00000000012</v>
      </c>
      <c r="J183" s="8" t="s">
        <v>144</v>
      </c>
      <c r="K183" s="14" t="s">
        <v>17</v>
      </c>
      <c r="L183" s="34" t="s">
        <v>15</v>
      </c>
    </row>
    <row r="184" spans="1:13" ht="90.75" customHeight="1">
      <c r="A184" s="44">
        <v>15</v>
      </c>
      <c r="B184" s="7" t="s">
        <v>147</v>
      </c>
      <c r="C184" s="65" t="s">
        <v>105</v>
      </c>
      <c r="D184" s="65" t="s">
        <v>153</v>
      </c>
      <c r="E184" s="66" t="s">
        <v>11</v>
      </c>
      <c r="F184" s="66">
        <v>1</v>
      </c>
      <c r="G184" s="58">
        <v>1260311</v>
      </c>
      <c r="H184" s="5">
        <f t="shared" si="57"/>
        <v>1260311</v>
      </c>
      <c r="I184" s="5">
        <f t="shared" si="53"/>
        <v>1411548.32</v>
      </c>
      <c r="J184" s="8" t="s">
        <v>136</v>
      </c>
      <c r="K184" s="14" t="s">
        <v>17</v>
      </c>
      <c r="L184" s="34" t="s">
        <v>15</v>
      </c>
    </row>
    <row r="185" spans="1:13" s="73" customFormat="1" ht="113.25" customHeight="1">
      <c r="A185" s="44">
        <v>16</v>
      </c>
      <c r="B185" s="7" t="s">
        <v>157</v>
      </c>
      <c r="C185" s="65" t="s">
        <v>105</v>
      </c>
      <c r="D185" s="7" t="s">
        <v>161</v>
      </c>
      <c r="E185" s="66" t="s">
        <v>11</v>
      </c>
      <c r="F185" s="66">
        <v>1</v>
      </c>
      <c r="G185" s="58">
        <v>10101600</v>
      </c>
      <c r="H185" s="5">
        <f t="shared" si="57"/>
        <v>10101600</v>
      </c>
      <c r="I185" s="5">
        <f t="shared" si="53"/>
        <v>11313792.000000002</v>
      </c>
      <c r="J185" s="8" t="s">
        <v>158</v>
      </c>
      <c r="K185" s="14" t="s">
        <v>17</v>
      </c>
      <c r="L185" s="34" t="s">
        <v>15</v>
      </c>
    </row>
    <row r="186" spans="1:13" ht="90.75" customHeight="1">
      <c r="A186" s="44">
        <v>17</v>
      </c>
      <c r="B186" s="7" t="s">
        <v>159</v>
      </c>
      <c r="C186" s="65" t="s">
        <v>105</v>
      </c>
      <c r="D186" s="65" t="s">
        <v>160</v>
      </c>
      <c r="E186" s="66" t="s">
        <v>11</v>
      </c>
      <c r="F186" s="66">
        <v>1</v>
      </c>
      <c r="G186" s="58">
        <v>224163</v>
      </c>
      <c r="H186" s="5">
        <f t="shared" si="57"/>
        <v>224163</v>
      </c>
      <c r="I186" s="58">
        <f t="shared" si="53"/>
        <v>251062.56000000003</v>
      </c>
      <c r="J186" s="8" t="s">
        <v>144</v>
      </c>
      <c r="K186" s="14" t="s">
        <v>17</v>
      </c>
      <c r="L186" s="34" t="s">
        <v>15</v>
      </c>
    </row>
    <row r="187" spans="1:13" ht="103.5" customHeight="1">
      <c r="A187" s="44">
        <v>18</v>
      </c>
      <c r="B187" s="7" t="s">
        <v>175</v>
      </c>
      <c r="C187" s="65" t="s">
        <v>105</v>
      </c>
      <c r="D187" s="14" t="s">
        <v>97</v>
      </c>
      <c r="E187" s="66" t="s">
        <v>11</v>
      </c>
      <c r="F187" s="66">
        <v>1</v>
      </c>
      <c r="G187" s="58">
        <v>774740</v>
      </c>
      <c r="H187" s="5">
        <f t="shared" si="57"/>
        <v>774740</v>
      </c>
      <c r="I187" s="58">
        <f t="shared" si="53"/>
        <v>867708.8</v>
      </c>
      <c r="J187" s="8" t="s">
        <v>176</v>
      </c>
      <c r="K187" s="14" t="s">
        <v>17</v>
      </c>
      <c r="L187" s="34" t="s">
        <v>15</v>
      </c>
    </row>
    <row r="188" spans="1:13" ht="90.75" customHeight="1">
      <c r="A188" s="44">
        <v>19</v>
      </c>
      <c r="B188" s="7" t="s">
        <v>177</v>
      </c>
      <c r="C188" s="65" t="s">
        <v>64</v>
      </c>
      <c r="D188" s="76" t="s">
        <v>218</v>
      </c>
      <c r="E188" s="66" t="s">
        <v>11</v>
      </c>
      <c r="F188" s="66">
        <v>1</v>
      </c>
      <c r="G188" s="58">
        <v>87028020</v>
      </c>
      <c r="H188" s="5">
        <f t="shared" si="57"/>
        <v>87028020</v>
      </c>
      <c r="I188" s="58">
        <f t="shared" si="53"/>
        <v>97471382.400000006</v>
      </c>
      <c r="J188" s="8" t="s">
        <v>178</v>
      </c>
      <c r="K188" s="14" t="s">
        <v>72</v>
      </c>
      <c r="L188" s="34" t="s">
        <v>15</v>
      </c>
    </row>
    <row r="189" spans="1:13" ht="96" customHeight="1">
      <c r="A189" s="44">
        <v>20</v>
      </c>
      <c r="B189" s="7" t="s">
        <v>183</v>
      </c>
      <c r="C189" s="65" t="s">
        <v>105</v>
      </c>
      <c r="D189" s="65" t="s">
        <v>185</v>
      </c>
      <c r="E189" s="66" t="s">
        <v>11</v>
      </c>
      <c r="F189" s="66">
        <v>1</v>
      </c>
      <c r="G189" s="58">
        <v>706179</v>
      </c>
      <c r="H189" s="5">
        <f t="shared" ref="H189:H192" si="58">F189*G189</f>
        <v>706179</v>
      </c>
      <c r="I189" s="5">
        <f t="shared" ref="I189:I192" si="59">H189*1.12</f>
        <v>790920.4800000001</v>
      </c>
      <c r="J189" s="8" t="s">
        <v>136</v>
      </c>
      <c r="K189" s="14" t="s">
        <v>17</v>
      </c>
      <c r="L189" s="34" t="s">
        <v>15</v>
      </c>
    </row>
    <row r="190" spans="1:13" ht="104.25" customHeight="1">
      <c r="A190" s="44">
        <v>21</v>
      </c>
      <c r="B190" s="7" t="s">
        <v>184</v>
      </c>
      <c r="C190" s="65" t="s">
        <v>105</v>
      </c>
      <c r="D190" s="65" t="s">
        <v>185</v>
      </c>
      <c r="E190" s="66" t="s">
        <v>11</v>
      </c>
      <c r="F190" s="66">
        <v>1</v>
      </c>
      <c r="G190" s="58">
        <v>1236410</v>
      </c>
      <c r="H190" s="5">
        <f t="shared" si="58"/>
        <v>1236410</v>
      </c>
      <c r="I190" s="5">
        <f t="shared" si="59"/>
        <v>1384779.2000000002</v>
      </c>
      <c r="J190" s="8" t="s">
        <v>144</v>
      </c>
      <c r="K190" s="14" t="s">
        <v>17</v>
      </c>
      <c r="L190" s="34" t="s">
        <v>15</v>
      </c>
    </row>
    <row r="191" spans="1:13" s="73" customFormat="1" ht="104.25" customHeight="1">
      <c r="A191" s="44">
        <v>22</v>
      </c>
      <c r="B191" s="7" t="s">
        <v>214</v>
      </c>
      <c r="C191" s="65" t="s">
        <v>105</v>
      </c>
      <c r="D191" s="7" t="s">
        <v>215</v>
      </c>
      <c r="E191" s="66" t="s">
        <v>11</v>
      </c>
      <c r="F191" s="66">
        <v>1</v>
      </c>
      <c r="G191" s="58">
        <v>646615</v>
      </c>
      <c r="H191" s="5">
        <f t="shared" si="58"/>
        <v>646615</v>
      </c>
      <c r="I191" s="5">
        <f t="shared" si="59"/>
        <v>724208.8</v>
      </c>
      <c r="J191" s="8" t="s">
        <v>213</v>
      </c>
      <c r="K191" s="14" t="s">
        <v>17</v>
      </c>
      <c r="L191" s="34" t="s">
        <v>15</v>
      </c>
    </row>
    <row r="192" spans="1:13" ht="104.25" customHeight="1">
      <c r="A192" s="44">
        <v>23</v>
      </c>
      <c r="B192" s="7" t="s">
        <v>206</v>
      </c>
      <c r="C192" s="65" t="s">
        <v>105</v>
      </c>
      <c r="D192" s="14" t="s">
        <v>207</v>
      </c>
      <c r="E192" s="66" t="s">
        <v>11</v>
      </c>
      <c r="F192" s="66">
        <v>1</v>
      </c>
      <c r="G192" s="58">
        <v>2165545</v>
      </c>
      <c r="H192" s="5">
        <f t="shared" si="58"/>
        <v>2165545</v>
      </c>
      <c r="I192" s="58">
        <f t="shared" si="59"/>
        <v>2425410.4000000004</v>
      </c>
      <c r="J192" s="8" t="s">
        <v>216</v>
      </c>
      <c r="K192" s="14" t="s">
        <v>17</v>
      </c>
      <c r="L192" s="34" t="s">
        <v>15</v>
      </c>
      <c r="M192" s="72"/>
    </row>
    <row r="193" spans="1:12" s="72" customFormat="1" ht="111.75" customHeight="1">
      <c r="A193" s="44">
        <v>24</v>
      </c>
      <c r="B193" s="33" t="s">
        <v>211</v>
      </c>
      <c r="C193" s="40" t="s">
        <v>105</v>
      </c>
      <c r="D193" s="33" t="s">
        <v>212</v>
      </c>
      <c r="E193" s="41" t="s">
        <v>11</v>
      </c>
      <c r="F193" s="41">
        <v>1</v>
      </c>
      <c r="G193" s="5">
        <v>2498370.5357142854</v>
      </c>
      <c r="H193" s="5">
        <v>2498370.5357142854</v>
      </c>
      <c r="I193" s="58">
        <f>H193*1.12</f>
        <v>2798175</v>
      </c>
      <c r="J193" s="8" t="s">
        <v>213</v>
      </c>
      <c r="K193" s="14" t="s">
        <v>17</v>
      </c>
      <c r="L193" s="34" t="s">
        <v>15</v>
      </c>
    </row>
    <row r="194" spans="1:12" s="72" customFormat="1" ht="104.25" customHeight="1">
      <c r="A194" s="44">
        <v>25</v>
      </c>
      <c r="B194" s="41" t="s">
        <v>208</v>
      </c>
      <c r="C194" s="14" t="s">
        <v>64</v>
      </c>
      <c r="D194" s="75" t="s">
        <v>209</v>
      </c>
      <c r="E194" s="43" t="s">
        <v>75</v>
      </c>
      <c r="F194" s="43">
        <v>18</v>
      </c>
      <c r="G194" s="8">
        <v>307125</v>
      </c>
      <c r="H194" s="8">
        <v>5528250</v>
      </c>
      <c r="I194" s="5">
        <f>H194*1.12</f>
        <v>6191640.0000000009</v>
      </c>
      <c r="J194" s="8" t="s">
        <v>210</v>
      </c>
      <c r="K194" s="14" t="s">
        <v>72</v>
      </c>
      <c r="L194" s="34" t="s">
        <v>15</v>
      </c>
    </row>
    <row r="195" spans="1:12" s="73" customFormat="1" ht="104.25" customHeight="1">
      <c r="A195" s="44">
        <v>26</v>
      </c>
      <c r="B195" s="7" t="s">
        <v>222</v>
      </c>
      <c r="C195" s="65" t="s">
        <v>105</v>
      </c>
      <c r="D195" s="14" t="s">
        <v>207</v>
      </c>
      <c r="E195" s="66" t="s">
        <v>11</v>
      </c>
      <c r="F195" s="66">
        <v>1</v>
      </c>
      <c r="G195" s="8">
        <v>4097012</v>
      </c>
      <c r="H195" s="5">
        <f t="shared" ref="H195" si="60">F195*G195</f>
        <v>4097012</v>
      </c>
      <c r="I195" s="58">
        <f t="shared" ref="I195:I198" si="61">H195*1.12</f>
        <v>4588653.4400000004</v>
      </c>
      <c r="J195" s="8" t="s">
        <v>223</v>
      </c>
      <c r="K195" s="14" t="s">
        <v>17</v>
      </c>
      <c r="L195" s="34" t="s">
        <v>15</v>
      </c>
    </row>
    <row r="196" spans="1:12" s="73" customFormat="1" ht="104.25" customHeight="1">
      <c r="A196" s="44">
        <v>27</v>
      </c>
      <c r="B196" s="7" t="s">
        <v>246</v>
      </c>
      <c r="C196" s="65" t="s">
        <v>105</v>
      </c>
      <c r="D196" s="14" t="s">
        <v>247</v>
      </c>
      <c r="E196" s="66" t="s">
        <v>11</v>
      </c>
      <c r="F196" s="66">
        <v>1</v>
      </c>
      <c r="G196" s="78">
        <v>955070</v>
      </c>
      <c r="H196" s="78">
        <v>955070</v>
      </c>
      <c r="I196" s="93">
        <f t="shared" si="61"/>
        <v>1069678.4000000001</v>
      </c>
      <c r="J196" s="8" t="s">
        <v>136</v>
      </c>
      <c r="K196" s="14" t="s">
        <v>17</v>
      </c>
      <c r="L196" s="34" t="s">
        <v>15</v>
      </c>
    </row>
    <row r="197" spans="1:12" s="73" customFormat="1" ht="104.25" customHeight="1">
      <c r="A197" s="44">
        <v>28</v>
      </c>
      <c r="B197" s="7" t="s">
        <v>248</v>
      </c>
      <c r="C197" s="65" t="s">
        <v>105</v>
      </c>
      <c r="D197" s="14" t="s">
        <v>247</v>
      </c>
      <c r="E197" s="66" t="s">
        <v>11</v>
      </c>
      <c r="F197" s="66">
        <v>1</v>
      </c>
      <c r="G197" s="78">
        <v>3054619</v>
      </c>
      <c r="H197" s="78">
        <v>3054619</v>
      </c>
      <c r="I197" s="93">
        <f t="shared" si="61"/>
        <v>3421173.2800000003</v>
      </c>
      <c r="J197" s="8" t="s">
        <v>249</v>
      </c>
      <c r="K197" s="14" t="s">
        <v>17</v>
      </c>
      <c r="L197" s="34" t="s">
        <v>15</v>
      </c>
    </row>
    <row r="198" spans="1:12" s="104" customFormat="1" ht="104.25" customHeight="1">
      <c r="A198" s="94">
        <v>29</v>
      </c>
      <c r="B198" s="95" t="s">
        <v>255</v>
      </c>
      <c r="C198" s="96" t="s">
        <v>105</v>
      </c>
      <c r="D198" s="97" t="s">
        <v>256</v>
      </c>
      <c r="E198" s="98" t="s">
        <v>11</v>
      </c>
      <c r="F198" s="98">
        <v>1</v>
      </c>
      <c r="G198" s="99">
        <v>2361396</v>
      </c>
      <c r="H198" s="99">
        <v>2361396</v>
      </c>
      <c r="I198" s="100">
        <f t="shared" si="61"/>
        <v>2644763.5200000005</v>
      </c>
      <c r="J198" s="101" t="s">
        <v>144</v>
      </c>
      <c r="K198" s="102" t="s">
        <v>17</v>
      </c>
      <c r="L198" s="103" t="s">
        <v>15</v>
      </c>
    </row>
    <row r="199" spans="1:12" s="104" customFormat="1" ht="104.25" customHeight="1">
      <c r="A199" s="94">
        <v>30</v>
      </c>
      <c r="B199" s="95" t="s">
        <v>257</v>
      </c>
      <c r="C199" s="96" t="s">
        <v>105</v>
      </c>
      <c r="D199" s="97" t="s">
        <v>256</v>
      </c>
      <c r="E199" s="98" t="s">
        <v>11</v>
      </c>
      <c r="F199" s="98">
        <v>1</v>
      </c>
      <c r="G199" s="99">
        <v>472336</v>
      </c>
      <c r="H199" s="99">
        <v>472336</v>
      </c>
      <c r="I199" s="100">
        <f t="shared" ref="I199:I202" si="62">H199*1.12</f>
        <v>529016.32000000007</v>
      </c>
      <c r="J199" s="101" t="s">
        <v>144</v>
      </c>
      <c r="K199" s="102" t="s">
        <v>17</v>
      </c>
      <c r="L199" s="103" t="s">
        <v>15</v>
      </c>
    </row>
    <row r="200" spans="1:12" s="104" customFormat="1" ht="104.25" customHeight="1">
      <c r="A200" s="94">
        <v>31</v>
      </c>
      <c r="B200" s="95" t="s">
        <v>258</v>
      </c>
      <c r="C200" s="96" t="s">
        <v>105</v>
      </c>
      <c r="D200" s="97" t="s">
        <v>259</v>
      </c>
      <c r="E200" s="98" t="s">
        <v>11</v>
      </c>
      <c r="F200" s="98">
        <v>1</v>
      </c>
      <c r="G200" s="105">
        <v>961500</v>
      </c>
      <c r="H200" s="99">
        <v>961500</v>
      </c>
      <c r="I200" s="100">
        <f t="shared" si="62"/>
        <v>1076880</v>
      </c>
      <c r="J200" s="101" t="s">
        <v>136</v>
      </c>
      <c r="K200" s="102" t="s">
        <v>17</v>
      </c>
      <c r="L200" s="103" t="s">
        <v>15</v>
      </c>
    </row>
    <row r="201" spans="1:12" s="104" customFormat="1" ht="104.25" customHeight="1">
      <c r="A201" s="94">
        <v>32</v>
      </c>
      <c r="B201" s="95" t="s">
        <v>260</v>
      </c>
      <c r="C201" s="96" t="s">
        <v>105</v>
      </c>
      <c r="D201" s="102" t="s">
        <v>261</v>
      </c>
      <c r="E201" s="98" t="s">
        <v>11</v>
      </c>
      <c r="F201" s="98">
        <v>1</v>
      </c>
      <c r="G201" s="105">
        <v>1366500</v>
      </c>
      <c r="H201" s="99">
        <v>1366500</v>
      </c>
      <c r="I201" s="100">
        <f t="shared" si="62"/>
        <v>1530480.0000000002</v>
      </c>
      <c r="J201" s="101" t="s">
        <v>136</v>
      </c>
      <c r="K201" s="102" t="s">
        <v>17</v>
      </c>
      <c r="L201" s="103" t="s">
        <v>15</v>
      </c>
    </row>
    <row r="202" spans="1:12" s="104" customFormat="1" ht="104.25" customHeight="1">
      <c r="A202" s="94">
        <v>33</v>
      </c>
      <c r="B202" s="95" t="s">
        <v>262</v>
      </c>
      <c r="C202" s="96" t="s">
        <v>105</v>
      </c>
      <c r="D202" s="102" t="s">
        <v>263</v>
      </c>
      <c r="E202" s="98" t="s">
        <v>11</v>
      </c>
      <c r="F202" s="98">
        <v>1</v>
      </c>
      <c r="G202" s="105">
        <v>1266600</v>
      </c>
      <c r="H202" s="99">
        <v>1266600</v>
      </c>
      <c r="I202" s="100">
        <f t="shared" si="62"/>
        <v>1418592.0000000002</v>
      </c>
      <c r="J202" s="101" t="s">
        <v>136</v>
      </c>
      <c r="K202" s="102" t="s">
        <v>17</v>
      </c>
      <c r="L202" s="103" t="s">
        <v>15</v>
      </c>
    </row>
    <row r="203" spans="1:12" s="73" customFormat="1" ht="104.25" customHeight="1">
      <c r="A203" s="44">
        <v>34</v>
      </c>
      <c r="B203" s="7" t="s">
        <v>276</v>
      </c>
      <c r="C203" s="65" t="s">
        <v>105</v>
      </c>
      <c r="D203" s="121" t="s">
        <v>256</v>
      </c>
      <c r="E203" s="66" t="s">
        <v>11</v>
      </c>
      <c r="F203" s="66">
        <v>1</v>
      </c>
      <c r="G203" s="78">
        <v>418373</v>
      </c>
      <c r="H203" s="78">
        <v>418373</v>
      </c>
      <c r="I203" s="93">
        <f t="shared" ref="I203:I204" si="63">H203*1.12</f>
        <v>468577.76000000007</v>
      </c>
      <c r="J203" s="8" t="s">
        <v>144</v>
      </c>
      <c r="K203" s="14" t="s">
        <v>17</v>
      </c>
      <c r="L203" s="34" t="s">
        <v>15</v>
      </c>
    </row>
    <row r="204" spans="1:12" s="73" customFormat="1" ht="104.25" customHeight="1">
      <c r="A204" s="44">
        <v>35</v>
      </c>
      <c r="B204" s="7" t="s">
        <v>285</v>
      </c>
      <c r="C204" s="65" t="s">
        <v>105</v>
      </c>
      <c r="D204" s="121" t="s">
        <v>286</v>
      </c>
      <c r="E204" s="66" t="s">
        <v>11</v>
      </c>
      <c r="F204" s="66">
        <v>1</v>
      </c>
      <c r="G204" s="78">
        <v>3588098</v>
      </c>
      <c r="H204" s="78">
        <v>3588098</v>
      </c>
      <c r="I204" s="93">
        <f t="shared" si="63"/>
        <v>4018669.7600000002</v>
      </c>
      <c r="J204" s="8" t="s">
        <v>144</v>
      </c>
      <c r="K204" s="14" t="s">
        <v>17</v>
      </c>
      <c r="L204" s="34" t="s">
        <v>15</v>
      </c>
    </row>
    <row r="205" spans="1:12" s="73" customFormat="1" ht="104.25" customHeight="1">
      <c r="A205" s="44">
        <v>36</v>
      </c>
      <c r="B205" s="7" t="s">
        <v>294</v>
      </c>
      <c r="C205" s="65" t="s">
        <v>105</v>
      </c>
      <c r="D205" s="121" t="s">
        <v>295</v>
      </c>
      <c r="E205" s="66" t="s">
        <v>11</v>
      </c>
      <c r="F205" s="66">
        <v>1</v>
      </c>
      <c r="G205" s="78">
        <v>854439</v>
      </c>
      <c r="H205" s="78">
        <v>854439</v>
      </c>
      <c r="I205" s="93">
        <f t="shared" ref="I205:I206" si="64">H205*1.12</f>
        <v>956971.68</v>
      </c>
      <c r="J205" s="8" t="s">
        <v>298</v>
      </c>
      <c r="K205" s="14" t="s">
        <v>17</v>
      </c>
      <c r="L205" s="34" t="s">
        <v>15</v>
      </c>
    </row>
    <row r="206" spans="1:12" s="73" customFormat="1" ht="104.25" customHeight="1">
      <c r="A206" s="44">
        <v>37</v>
      </c>
      <c r="B206" s="7" t="s">
        <v>306</v>
      </c>
      <c r="C206" s="65" t="s">
        <v>105</v>
      </c>
      <c r="D206" s="14" t="s">
        <v>305</v>
      </c>
      <c r="E206" s="66" t="s">
        <v>11</v>
      </c>
      <c r="F206" s="66">
        <v>1</v>
      </c>
      <c r="G206" s="78">
        <v>890520</v>
      </c>
      <c r="H206" s="78">
        <v>890520</v>
      </c>
      <c r="I206" s="93">
        <f t="shared" si="64"/>
        <v>997382.40000000014</v>
      </c>
      <c r="J206" s="8" t="s">
        <v>144</v>
      </c>
      <c r="K206" s="14" t="s">
        <v>17</v>
      </c>
      <c r="L206" s="34" t="s">
        <v>15</v>
      </c>
    </row>
    <row r="207" spans="1:12" s="73" customFormat="1" ht="104.25" customHeight="1">
      <c r="A207" s="44">
        <v>38</v>
      </c>
      <c r="B207" s="7" t="s">
        <v>307</v>
      </c>
      <c r="C207" s="65" t="s">
        <v>105</v>
      </c>
      <c r="D207" s="14" t="s">
        <v>308</v>
      </c>
      <c r="E207" s="66" t="s">
        <v>11</v>
      </c>
      <c r="F207" s="66">
        <v>1</v>
      </c>
      <c r="G207" s="78">
        <v>229464.29</v>
      </c>
      <c r="H207" s="78">
        <v>229464.29</v>
      </c>
      <c r="I207" s="93">
        <f t="shared" ref="I207" si="65">H207*1.12</f>
        <v>257000.00480000002</v>
      </c>
      <c r="J207" s="8" t="s">
        <v>144</v>
      </c>
      <c r="K207" s="14" t="s">
        <v>17</v>
      </c>
      <c r="L207" s="34" t="s">
        <v>15</v>
      </c>
    </row>
    <row r="208" spans="1:12" s="73" customFormat="1" ht="104.25" customHeight="1">
      <c r="A208" s="44">
        <v>39</v>
      </c>
      <c r="B208" s="7" t="s">
        <v>309</v>
      </c>
      <c r="C208" s="65" t="s">
        <v>105</v>
      </c>
      <c r="D208" s="14" t="s">
        <v>315</v>
      </c>
      <c r="E208" s="66" t="s">
        <v>11</v>
      </c>
      <c r="F208" s="66">
        <v>1</v>
      </c>
      <c r="G208" s="78">
        <v>628080.36</v>
      </c>
      <c r="H208" s="78">
        <v>628080.36</v>
      </c>
      <c r="I208" s="93">
        <f t="shared" ref="I208" si="66">H208*1.12</f>
        <v>703450.00320000004</v>
      </c>
      <c r="J208" s="8" t="s">
        <v>144</v>
      </c>
      <c r="K208" s="14" t="s">
        <v>17</v>
      </c>
      <c r="L208" s="34" t="s">
        <v>15</v>
      </c>
    </row>
    <row r="209" spans="1:12" s="73" customFormat="1" ht="207.75" customHeight="1">
      <c r="A209" s="44">
        <v>40</v>
      </c>
      <c r="B209" s="7" t="s">
        <v>317</v>
      </c>
      <c r="C209" s="65" t="s">
        <v>105</v>
      </c>
      <c r="D209" s="130" t="s">
        <v>323</v>
      </c>
      <c r="E209" s="66" t="s">
        <v>11</v>
      </c>
      <c r="F209" s="66">
        <v>1</v>
      </c>
      <c r="G209" s="78">
        <v>4972518</v>
      </c>
      <c r="H209" s="78">
        <v>4972518</v>
      </c>
      <c r="I209" s="93">
        <f t="shared" ref="I209" si="67">H209*1.12</f>
        <v>5569220.1600000001</v>
      </c>
      <c r="J209" s="8" t="s">
        <v>318</v>
      </c>
      <c r="K209" s="14" t="s">
        <v>17</v>
      </c>
      <c r="L209" s="34" t="s">
        <v>319</v>
      </c>
    </row>
    <row r="210" spans="1:12" s="73" customFormat="1" ht="224.25" customHeight="1">
      <c r="A210" s="44">
        <v>41</v>
      </c>
      <c r="B210" s="7" t="s">
        <v>320</v>
      </c>
      <c r="C210" s="65" t="s">
        <v>105</v>
      </c>
      <c r="D210" s="130" t="s">
        <v>322</v>
      </c>
      <c r="E210" s="66" t="s">
        <v>11</v>
      </c>
      <c r="F210" s="66">
        <v>1</v>
      </c>
      <c r="G210" s="78">
        <v>3507375</v>
      </c>
      <c r="H210" s="78">
        <v>3507375</v>
      </c>
      <c r="I210" s="93">
        <f t="shared" ref="I210" si="68">H210*1.12</f>
        <v>3928260.0000000005</v>
      </c>
      <c r="J210" s="8" t="s">
        <v>318</v>
      </c>
      <c r="K210" s="14" t="s">
        <v>17</v>
      </c>
      <c r="L210" s="34" t="s">
        <v>319</v>
      </c>
    </row>
    <row r="211" spans="1:12" s="104" customFormat="1" ht="79.5" customHeight="1">
      <c r="A211" s="94">
        <v>42</v>
      </c>
      <c r="B211" s="95" t="s">
        <v>321</v>
      </c>
      <c r="C211" s="96" t="s">
        <v>105</v>
      </c>
      <c r="D211" s="255" t="s">
        <v>692</v>
      </c>
      <c r="E211" s="98"/>
      <c r="F211" s="98"/>
      <c r="G211" s="99"/>
      <c r="H211" s="99"/>
      <c r="I211" s="100"/>
      <c r="J211" s="101"/>
      <c r="K211" s="102"/>
      <c r="L211" s="103"/>
    </row>
    <row r="212" spans="1:12" s="73" customFormat="1" ht="104.25" customHeight="1">
      <c r="A212" s="44">
        <v>43</v>
      </c>
      <c r="B212" s="7" t="s">
        <v>324</v>
      </c>
      <c r="C212" s="65" t="s">
        <v>105</v>
      </c>
      <c r="D212" s="14" t="s">
        <v>315</v>
      </c>
      <c r="E212" s="66" t="s">
        <v>11</v>
      </c>
      <c r="F212" s="66">
        <v>1</v>
      </c>
      <c r="G212" s="78">
        <v>1851747.32</v>
      </c>
      <c r="H212" s="78">
        <v>1851747.32</v>
      </c>
      <c r="I212" s="93">
        <f t="shared" ref="I212:I215" si="69">H212*1.12</f>
        <v>2073956.9984000002</v>
      </c>
      <c r="J212" s="8" t="s">
        <v>325</v>
      </c>
      <c r="K212" s="14" t="s">
        <v>17</v>
      </c>
      <c r="L212" s="34" t="s">
        <v>15</v>
      </c>
    </row>
    <row r="213" spans="1:12" s="73" customFormat="1" ht="104.25" customHeight="1">
      <c r="A213" s="44">
        <v>44</v>
      </c>
      <c r="B213" s="7" t="s">
        <v>326</v>
      </c>
      <c r="C213" s="65" t="s">
        <v>105</v>
      </c>
      <c r="D213" s="14" t="s">
        <v>327</v>
      </c>
      <c r="E213" s="66" t="s">
        <v>11</v>
      </c>
      <c r="F213" s="66">
        <v>1</v>
      </c>
      <c r="G213" s="78">
        <v>276785.71999999997</v>
      </c>
      <c r="H213" s="78">
        <v>276785.71999999997</v>
      </c>
      <c r="I213" s="93">
        <f t="shared" si="69"/>
        <v>310000.00640000001</v>
      </c>
      <c r="J213" s="8" t="s">
        <v>136</v>
      </c>
      <c r="K213" s="14" t="s">
        <v>17</v>
      </c>
      <c r="L213" s="34" t="s">
        <v>15</v>
      </c>
    </row>
    <row r="214" spans="1:12" s="73" customFormat="1" ht="104.25" customHeight="1">
      <c r="A214" s="44">
        <v>45</v>
      </c>
      <c r="B214" s="7" t="s">
        <v>329</v>
      </c>
      <c r="C214" s="65" t="s">
        <v>105</v>
      </c>
      <c r="D214" s="14" t="s">
        <v>261</v>
      </c>
      <c r="E214" s="66" t="s">
        <v>11</v>
      </c>
      <c r="F214" s="66">
        <v>1</v>
      </c>
      <c r="G214" s="134">
        <v>2651592.86</v>
      </c>
      <c r="H214" s="78">
        <v>2651592.86</v>
      </c>
      <c r="I214" s="93">
        <f t="shared" si="69"/>
        <v>2969784.0032000002</v>
      </c>
      <c r="J214" s="8" t="s">
        <v>144</v>
      </c>
      <c r="K214" s="14" t="s">
        <v>17</v>
      </c>
      <c r="L214" s="34" t="s">
        <v>15</v>
      </c>
    </row>
    <row r="215" spans="1:12" s="73" customFormat="1" ht="104.25" customHeight="1">
      <c r="A215" s="44">
        <v>46</v>
      </c>
      <c r="B215" s="7" t="s">
        <v>330</v>
      </c>
      <c r="C215" s="65" t="s">
        <v>105</v>
      </c>
      <c r="D215" s="14" t="s">
        <v>261</v>
      </c>
      <c r="E215" s="66" t="s">
        <v>11</v>
      </c>
      <c r="F215" s="66">
        <v>1</v>
      </c>
      <c r="G215" s="134">
        <v>2977471</v>
      </c>
      <c r="H215" s="78">
        <v>2977471</v>
      </c>
      <c r="I215" s="93">
        <f t="shared" si="69"/>
        <v>3334767.5200000005</v>
      </c>
      <c r="J215" s="8" t="s">
        <v>136</v>
      </c>
      <c r="K215" s="14" t="s">
        <v>17</v>
      </c>
      <c r="L215" s="34" t="s">
        <v>15</v>
      </c>
    </row>
    <row r="216" spans="1:12" s="73" customFormat="1" ht="104.25" customHeight="1">
      <c r="A216" s="44">
        <v>47</v>
      </c>
      <c r="B216" s="7" t="s">
        <v>331</v>
      </c>
      <c r="C216" s="65" t="s">
        <v>105</v>
      </c>
      <c r="D216" s="14" t="s">
        <v>327</v>
      </c>
      <c r="E216" s="66" t="s">
        <v>11</v>
      </c>
      <c r="F216" s="66">
        <v>1</v>
      </c>
      <c r="G216" s="78">
        <v>296705.36</v>
      </c>
      <c r="H216" s="78">
        <v>296705.36</v>
      </c>
      <c r="I216" s="93">
        <f t="shared" ref="I216:I219" si="70">H216*1.12</f>
        <v>332310.00320000004</v>
      </c>
      <c r="J216" s="8" t="s">
        <v>144</v>
      </c>
      <c r="K216" s="14" t="s">
        <v>17</v>
      </c>
      <c r="L216" s="34" t="s">
        <v>15</v>
      </c>
    </row>
    <row r="217" spans="1:12" s="73" customFormat="1" ht="104.25" customHeight="1">
      <c r="A217" s="44">
        <v>48</v>
      </c>
      <c r="B217" s="7" t="s">
        <v>358</v>
      </c>
      <c r="C217" s="65" t="s">
        <v>105</v>
      </c>
      <c r="D217" s="14" t="s">
        <v>353</v>
      </c>
      <c r="E217" s="66" t="s">
        <v>11</v>
      </c>
      <c r="F217" s="66">
        <v>1</v>
      </c>
      <c r="G217" s="78">
        <v>92640</v>
      </c>
      <c r="H217" s="78">
        <v>92640</v>
      </c>
      <c r="I217" s="93">
        <f t="shared" si="70"/>
        <v>103756.8</v>
      </c>
      <c r="J217" s="8" t="s">
        <v>354</v>
      </c>
      <c r="K217" s="14" t="s">
        <v>17</v>
      </c>
      <c r="L217" s="34" t="s">
        <v>15</v>
      </c>
    </row>
    <row r="218" spans="1:12" s="73" customFormat="1" ht="104.25" customHeight="1">
      <c r="A218" s="44">
        <v>49</v>
      </c>
      <c r="B218" s="7" t="s">
        <v>355</v>
      </c>
      <c r="C218" s="65" t="s">
        <v>105</v>
      </c>
      <c r="D218" s="14" t="s">
        <v>356</v>
      </c>
      <c r="E218" s="66" t="s">
        <v>140</v>
      </c>
      <c r="F218" s="66">
        <v>60</v>
      </c>
      <c r="G218" s="78">
        <v>559.83000000000004</v>
      </c>
      <c r="H218" s="78">
        <f>F218*G218</f>
        <v>33589.800000000003</v>
      </c>
      <c r="I218" s="93">
        <f t="shared" si="70"/>
        <v>37620.576000000008</v>
      </c>
      <c r="J218" s="8" t="s">
        <v>354</v>
      </c>
      <c r="K218" s="14" t="s">
        <v>17</v>
      </c>
      <c r="L218" s="34" t="s">
        <v>15</v>
      </c>
    </row>
    <row r="219" spans="1:12" s="73" customFormat="1" ht="104.25" customHeight="1">
      <c r="A219" s="44">
        <v>50</v>
      </c>
      <c r="B219" s="7" t="s">
        <v>357</v>
      </c>
      <c r="C219" s="65" t="s">
        <v>105</v>
      </c>
      <c r="D219" s="14" t="s">
        <v>261</v>
      </c>
      <c r="E219" s="66" t="s">
        <v>11</v>
      </c>
      <c r="F219" s="66">
        <v>1</v>
      </c>
      <c r="G219" s="134">
        <v>340000</v>
      </c>
      <c r="H219" s="78">
        <v>340000</v>
      </c>
      <c r="I219" s="93">
        <f t="shared" si="70"/>
        <v>380800.00000000006</v>
      </c>
      <c r="J219" s="8" t="s">
        <v>144</v>
      </c>
      <c r="K219" s="14" t="s">
        <v>17</v>
      </c>
      <c r="L219" s="34" t="s">
        <v>15</v>
      </c>
    </row>
    <row r="220" spans="1:12" s="73" customFormat="1" ht="104.25" customHeight="1">
      <c r="A220" s="44">
        <v>51</v>
      </c>
      <c r="B220" s="7" t="s">
        <v>388</v>
      </c>
      <c r="C220" s="65" t="s">
        <v>105</v>
      </c>
      <c r="D220" s="14" t="s">
        <v>207</v>
      </c>
      <c r="E220" s="66" t="s">
        <v>11</v>
      </c>
      <c r="F220" s="66">
        <v>1</v>
      </c>
      <c r="G220" s="134">
        <v>7848462</v>
      </c>
      <c r="H220" s="78">
        <v>7848462</v>
      </c>
      <c r="I220" s="93">
        <f t="shared" ref="I220:I221" si="71">H220*1.12</f>
        <v>8790277.4400000013</v>
      </c>
      <c r="J220" s="8" t="s">
        <v>136</v>
      </c>
      <c r="K220" s="14" t="s">
        <v>17</v>
      </c>
      <c r="L220" s="34" t="s">
        <v>15</v>
      </c>
    </row>
    <row r="221" spans="1:12" s="73" customFormat="1" ht="104.25" customHeight="1">
      <c r="A221" s="44">
        <v>52</v>
      </c>
      <c r="B221" s="7" t="s">
        <v>389</v>
      </c>
      <c r="C221" s="65" t="s">
        <v>105</v>
      </c>
      <c r="D221" s="14" t="s">
        <v>261</v>
      </c>
      <c r="E221" s="66" t="s">
        <v>11</v>
      </c>
      <c r="F221" s="66">
        <v>1</v>
      </c>
      <c r="G221" s="134">
        <v>3036550</v>
      </c>
      <c r="H221" s="78">
        <v>3036550</v>
      </c>
      <c r="I221" s="93">
        <f t="shared" si="71"/>
        <v>3400936.0000000005</v>
      </c>
      <c r="J221" s="14" t="s">
        <v>390</v>
      </c>
      <c r="K221" s="14" t="s">
        <v>17</v>
      </c>
      <c r="L221" s="34" t="s">
        <v>15</v>
      </c>
    </row>
    <row r="222" spans="1:12" s="73" customFormat="1" ht="104.25" customHeight="1">
      <c r="A222" s="44">
        <v>53</v>
      </c>
      <c r="B222" s="7" t="s">
        <v>391</v>
      </c>
      <c r="C222" s="65" t="s">
        <v>105</v>
      </c>
      <c r="D222" s="14" t="s">
        <v>392</v>
      </c>
      <c r="E222" s="66" t="s">
        <v>11</v>
      </c>
      <c r="F222" s="66">
        <v>1</v>
      </c>
      <c r="G222" s="134">
        <v>415848.22</v>
      </c>
      <c r="H222" s="78">
        <v>415848.22</v>
      </c>
      <c r="I222" s="93">
        <f t="shared" ref="I222:I223" si="72">H222*1.12</f>
        <v>465750.00640000001</v>
      </c>
      <c r="J222" s="8" t="s">
        <v>144</v>
      </c>
      <c r="K222" s="14" t="s">
        <v>17</v>
      </c>
      <c r="L222" s="34" t="s">
        <v>15</v>
      </c>
    </row>
    <row r="223" spans="1:12" s="73" customFormat="1" ht="104.25" customHeight="1">
      <c r="A223" s="44">
        <v>54</v>
      </c>
      <c r="B223" s="7" t="s">
        <v>397</v>
      </c>
      <c r="C223" s="65" t="s">
        <v>105</v>
      </c>
      <c r="D223" s="14" t="s">
        <v>261</v>
      </c>
      <c r="E223" s="66" t="s">
        <v>11</v>
      </c>
      <c r="F223" s="66">
        <v>1</v>
      </c>
      <c r="G223" s="134">
        <v>244697</v>
      </c>
      <c r="H223" s="78">
        <v>244697</v>
      </c>
      <c r="I223" s="93">
        <f t="shared" si="72"/>
        <v>274060.64</v>
      </c>
      <c r="J223" s="8" t="s">
        <v>144</v>
      </c>
      <c r="K223" s="14" t="s">
        <v>17</v>
      </c>
      <c r="L223" s="34" t="s">
        <v>15</v>
      </c>
    </row>
    <row r="224" spans="1:12" s="73" customFormat="1" ht="104.25" customHeight="1">
      <c r="A224" s="44">
        <v>55</v>
      </c>
      <c r="B224" s="7" t="s">
        <v>405</v>
      </c>
      <c r="C224" s="65" t="s">
        <v>105</v>
      </c>
      <c r="D224" s="14" t="s">
        <v>261</v>
      </c>
      <c r="E224" s="66" t="s">
        <v>11</v>
      </c>
      <c r="F224" s="66">
        <v>1</v>
      </c>
      <c r="G224" s="134">
        <v>15397211.609999999</v>
      </c>
      <c r="H224" s="78">
        <v>15397211.609999999</v>
      </c>
      <c r="I224" s="93">
        <f t="shared" ref="I224:I226" si="73">H224*1.12</f>
        <v>17244877.003200002</v>
      </c>
      <c r="J224" s="8" t="s">
        <v>144</v>
      </c>
      <c r="K224" s="14" t="s">
        <v>17</v>
      </c>
      <c r="L224" s="34" t="s">
        <v>15</v>
      </c>
    </row>
    <row r="225" spans="1:12" s="73" customFormat="1" ht="104.25" customHeight="1">
      <c r="A225" s="44">
        <v>56</v>
      </c>
      <c r="B225" s="7" t="s">
        <v>406</v>
      </c>
      <c r="C225" s="65" t="s">
        <v>105</v>
      </c>
      <c r="D225" s="14" t="s">
        <v>315</v>
      </c>
      <c r="E225" s="66" t="s">
        <v>11</v>
      </c>
      <c r="F225" s="66">
        <v>1</v>
      </c>
      <c r="G225" s="78">
        <v>1008929</v>
      </c>
      <c r="H225" s="78">
        <v>1008929</v>
      </c>
      <c r="I225" s="93">
        <f t="shared" si="73"/>
        <v>1130000.4800000002</v>
      </c>
      <c r="J225" s="8" t="s">
        <v>407</v>
      </c>
      <c r="K225" s="14" t="s">
        <v>17</v>
      </c>
      <c r="L225" s="34" t="s">
        <v>15</v>
      </c>
    </row>
    <row r="226" spans="1:12" s="137" customFormat="1" ht="90.75" customHeight="1">
      <c r="A226" s="35">
        <v>57</v>
      </c>
      <c r="B226" s="7" t="s">
        <v>440</v>
      </c>
      <c r="C226" s="65" t="s">
        <v>105</v>
      </c>
      <c r="D226" s="65" t="s">
        <v>153</v>
      </c>
      <c r="E226" s="66" t="s">
        <v>11</v>
      </c>
      <c r="F226" s="66">
        <v>1</v>
      </c>
      <c r="G226" s="78">
        <v>512438</v>
      </c>
      <c r="H226" s="78">
        <f t="shared" ref="H226" si="74">F226*G226</f>
        <v>512438</v>
      </c>
      <c r="I226" s="78">
        <f t="shared" si="73"/>
        <v>573930.56000000006</v>
      </c>
      <c r="J226" s="8" t="s">
        <v>144</v>
      </c>
      <c r="K226" s="14" t="s">
        <v>17</v>
      </c>
      <c r="L226" s="34" t="s">
        <v>15</v>
      </c>
    </row>
    <row r="227" spans="1:12" s="137" customFormat="1" ht="104.25" customHeight="1">
      <c r="A227" s="44">
        <v>58</v>
      </c>
      <c r="B227" s="7" t="s">
        <v>437</v>
      </c>
      <c r="C227" s="65" t="s">
        <v>105</v>
      </c>
      <c r="D227" s="14" t="s">
        <v>315</v>
      </c>
      <c r="E227" s="66" t="s">
        <v>11</v>
      </c>
      <c r="F227" s="66">
        <v>1</v>
      </c>
      <c r="G227" s="78">
        <v>2294642.86</v>
      </c>
      <c r="H227" s="78">
        <v>2294642.86</v>
      </c>
      <c r="I227" s="93">
        <f t="shared" ref="I227:I228" si="75">H227*1.12</f>
        <v>2570000.0032000002</v>
      </c>
      <c r="J227" s="8" t="s">
        <v>514</v>
      </c>
      <c r="K227" s="14" t="s">
        <v>17</v>
      </c>
      <c r="L227" s="34" t="s">
        <v>15</v>
      </c>
    </row>
    <row r="228" spans="1:12" s="137" customFormat="1" ht="104.25" customHeight="1">
      <c r="A228" s="44">
        <v>59</v>
      </c>
      <c r="B228" s="7" t="s">
        <v>441</v>
      </c>
      <c r="C228" s="65" t="s">
        <v>105</v>
      </c>
      <c r="D228" s="121" t="s">
        <v>295</v>
      </c>
      <c r="E228" s="66" t="s">
        <v>11</v>
      </c>
      <c r="F228" s="66">
        <v>1</v>
      </c>
      <c r="G228" s="78">
        <v>1107399.1100000001</v>
      </c>
      <c r="H228" s="78">
        <v>1107399.1100000001</v>
      </c>
      <c r="I228" s="93">
        <f t="shared" si="75"/>
        <v>1240287.0032000002</v>
      </c>
      <c r="J228" s="8" t="s">
        <v>144</v>
      </c>
      <c r="K228" s="14" t="s">
        <v>17</v>
      </c>
      <c r="L228" s="34" t="s">
        <v>15</v>
      </c>
    </row>
    <row r="229" spans="1:12" s="137" customFormat="1" ht="104.25" customHeight="1">
      <c r="A229" s="44">
        <v>60</v>
      </c>
      <c r="B229" s="7" t="s">
        <v>443</v>
      </c>
      <c r="C229" s="65" t="s">
        <v>105</v>
      </c>
      <c r="D229" s="121" t="s">
        <v>444</v>
      </c>
      <c r="E229" s="66" t="s">
        <v>11</v>
      </c>
      <c r="F229" s="66">
        <v>1</v>
      </c>
      <c r="G229" s="78">
        <v>1130748.21</v>
      </c>
      <c r="H229" s="78">
        <v>1130748.21</v>
      </c>
      <c r="I229" s="93">
        <f t="shared" ref="I229" si="76">H229*1.12</f>
        <v>1266437.9952</v>
      </c>
      <c r="J229" s="8" t="s">
        <v>144</v>
      </c>
      <c r="K229" s="14" t="s">
        <v>17</v>
      </c>
      <c r="L229" s="34" t="s">
        <v>15</v>
      </c>
    </row>
    <row r="230" spans="1:12" s="137" customFormat="1" ht="104.25" customHeight="1">
      <c r="A230" s="44">
        <v>61</v>
      </c>
      <c r="B230" s="7" t="s">
        <v>445</v>
      </c>
      <c r="C230" s="65" t="s">
        <v>105</v>
      </c>
      <c r="D230" s="121" t="s">
        <v>444</v>
      </c>
      <c r="E230" s="66" t="s">
        <v>11</v>
      </c>
      <c r="F230" s="66">
        <v>1</v>
      </c>
      <c r="G230" s="78">
        <v>692132.14</v>
      </c>
      <c r="H230" s="78">
        <v>692132.14</v>
      </c>
      <c r="I230" s="93">
        <f t="shared" ref="I230" si="77">H230*1.12</f>
        <v>775187.99680000008</v>
      </c>
      <c r="J230" s="8" t="s">
        <v>144</v>
      </c>
      <c r="K230" s="14" t="s">
        <v>17</v>
      </c>
      <c r="L230" s="34" t="s">
        <v>15</v>
      </c>
    </row>
    <row r="231" spans="1:12" s="137" customFormat="1" ht="104.25" customHeight="1">
      <c r="A231" s="44">
        <v>62</v>
      </c>
      <c r="B231" s="7" t="s">
        <v>446</v>
      </c>
      <c r="C231" s="65" t="s">
        <v>105</v>
      </c>
      <c r="D231" s="121" t="s">
        <v>447</v>
      </c>
      <c r="E231" s="66" t="s">
        <v>11</v>
      </c>
      <c r="F231" s="66">
        <v>1</v>
      </c>
      <c r="G231" s="78">
        <v>11304022.32</v>
      </c>
      <c r="H231" s="78">
        <v>11304022.32</v>
      </c>
      <c r="I231" s="93">
        <f t="shared" ref="I231:I233" si="78">H231*1.12</f>
        <v>12660504.998400001</v>
      </c>
      <c r="J231" s="8" t="s">
        <v>144</v>
      </c>
      <c r="K231" s="14" t="s">
        <v>17</v>
      </c>
      <c r="L231" s="34" t="s">
        <v>15</v>
      </c>
    </row>
    <row r="232" spans="1:12" s="137" customFormat="1" ht="104.25" customHeight="1">
      <c r="A232" s="44">
        <v>63</v>
      </c>
      <c r="B232" s="7" t="s">
        <v>448</v>
      </c>
      <c r="C232" s="65" t="s">
        <v>105</v>
      </c>
      <c r="D232" s="14" t="s">
        <v>261</v>
      </c>
      <c r="E232" s="66" t="s">
        <v>11</v>
      </c>
      <c r="F232" s="66">
        <v>1</v>
      </c>
      <c r="G232" s="134">
        <v>2380135</v>
      </c>
      <c r="H232" s="78">
        <v>2380135</v>
      </c>
      <c r="I232" s="93">
        <f t="shared" si="78"/>
        <v>2665751.2000000002</v>
      </c>
      <c r="J232" s="8" t="s">
        <v>158</v>
      </c>
      <c r="K232" s="14" t="s">
        <v>17</v>
      </c>
      <c r="L232" s="34" t="s">
        <v>15</v>
      </c>
    </row>
    <row r="233" spans="1:12" s="137" customFormat="1" ht="104.25" customHeight="1">
      <c r="A233" s="44">
        <v>64</v>
      </c>
      <c r="B233" s="7" t="s">
        <v>452</v>
      </c>
      <c r="C233" s="65" t="s">
        <v>105</v>
      </c>
      <c r="D233" s="14" t="s">
        <v>353</v>
      </c>
      <c r="E233" s="66" t="s">
        <v>11</v>
      </c>
      <c r="F233" s="66">
        <v>1</v>
      </c>
      <c r="G233" s="78">
        <v>5094924</v>
      </c>
      <c r="H233" s="78">
        <v>5094924</v>
      </c>
      <c r="I233" s="93">
        <f t="shared" si="78"/>
        <v>5706314.8800000008</v>
      </c>
      <c r="J233" s="8" t="s">
        <v>144</v>
      </c>
      <c r="K233" s="14" t="s">
        <v>17</v>
      </c>
      <c r="L233" s="34" t="s">
        <v>15</v>
      </c>
    </row>
    <row r="234" spans="1:12" s="137" customFormat="1" ht="104.25" customHeight="1">
      <c r="A234" s="44">
        <v>65</v>
      </c>
      <c r="B234" s="7" t="s">
        <v>453</v>
      </c>
      <c r="C234" s="65" t="s">
        <v>105</v>
      </c>
      <c r="D234" s="14" t="s">
        <v>454</v>
      </c>
      <c r="E234" s="66" t="s">
        <v>11</v>
      </c>
      <c r="F234" s="66">
        <v>1</v>
      </c>
      <c r="G234" s="78">
        <v>1835745</v>
      </c>
      <c r="H234" s="78">
        <v>1835745</v>
      </c>
      <c r="I234" s="93">
        <f t="shared" ref="I234:I239" si="79">H234*1.12</f>
        <v>2056034.4000000001</v>
      </c>
      <c r="J234" s="8" t="s">
        <v>144</v>
      </c>
      <c r="K234" s="14" t="s">
        <v>17</v>
      </c>
      <c r="L234" s="34" t="s">
        <v>15</v>
      </c>
    </row>
    <row r="235" spans="1:12" s="137" customFormat="1" ht="104.25" customHeight="1">
      <c r="A235" s="44">
        <v>66</v>
      </c>
      <c r="B235" s="7" t="s">
        <v>455</v>
      </c>
      <c r="C235" s="65" t="s">
        <v>105</v>
      </c>
      <c r="D235" s="14" t="s">
        <v>261</v>
      </c>
      <c r="E235" s="66" t="s">
        <v>11</v>
      </c>
      <c r="F235" s="66">
        <v>1</v>
      </c>
      <c r="G235" s="134">
        <v>434911</v>
      </c>
      <c r="H235" s="78">
        <v>434911</v>
      </c>
      <c r="I235" s="93">
        <f t="shared" si="79"/>
        <v>487100.32000000007</v>
      </c>
      <c r="J235" s="8" t="s">
        <v>144</v>
      </c>
      <c r="K235" s="14" t="s">
        <v>17</v>
      </c>
      <c r="L235" s="34" t="s">
        <v>15</v>
      </c>
    </row>
    <row r="236" spans="1:12" s="137" customFormat="1" ht="104.25" customHeight="1">
      <c r="A236" s="44">
        <v>67</v>
      </c>
      <c r="B236" s="7" t="s">
        <v>456</v>
      </c>
      <c r="C236" s="65" t="s">
        <v>105</v>
      </c>
      <c r="D236" s="121" t="s">
        <v>457</v>
      </c>
      <c r="E236" s="66" t="s">
        <v>11</v>
      </c>
      <c r="F236" s="66">
        <v>1</v>
      </c>
      <c r="G236" s="78">
        <v>5698388.3899999997</v>
      </c>
      <c r="H236" s="78">
        <v>5698388.3899999997</v>
      </c>
      <c r="I236" s="93">
        <f t="shared" si="79"/>
        <v>6382194.9967999998</v>
      </c>
      <c r="J236" s="8" t="s">
        <v>144</v>
      </c>
      <c r="K236" s="14" t="s">
        <v>17</v>
      </c>
      <c r="L236" s="34" t="s">
        <v>15</v>
      </c>
    </row>
    <row r="237" spans="1:12" s="137" customFormat="1" ht="90.75" customHeight="1">
      <c r="A237" s="35">
        <v>68</v>
      </c>
      <c r="B237" s="7" t="s">
        <v>466</v>
      </c>
      <c r="C237" s="65" t="s">
        <v>105</v>
      </c>
      <c r="D237" s="65" t="s">
        <v>153</v>
      </c>
      <c r="E237" s="66" t="s">
        <v>11</v>
      </c>
      <c r="F237" s="66">
        <v>1</v>
      </c>
      <c r="G237" s="78">
        <v>1437018.75</v>
      </c>
      <c r="H237" s="78">
        <f t="shared" ref="H237" si="80">F237*G237</f>
        <v>1437018.75</v>
      </c>
      <c r="I237" s="78">
        <f t="shared" si="79"/>
        <v>1609461.0000000002</v>
      </c>
      <c r="J237" s="8" t="s">
        <v>144</v>
      </c>
      <c r="K237" s="14" t="s">
        <v>17</v>
      </c>
      <c r="L237" s="34" t="s">
        <v>15</v>
      </c>
    </row>
    <row r="238" spans="1:12" s="137" customFormat="1" ht="104.25" customHeight="1">
      <c r="A238" s="44">
        <v>69</v>
      </c>
      <c r="B238" s="7" t="s">
        <v>477</v>
      </c>
      <c r="C238" s="65" t="s">
        <v>105</v>
      </c>
      <c r="D238" s="14" t="s">
        <v>478</v>
      </c>
      <c r="E238" s="66" t="s">
        <v>11</v>
      </c>
      <c r="F238" s="66">
        <v>1</v>
      </c>
      <c r="G238" s="134">
        <v>586362.5</v>
      </c>
      <c r="H238" s="78">
        <f>F238*G238</f>
        <v>586362.5</v>
      </c>
      <c r="I238" s="93">
        <f t="shared" si="79"/>
        <v>656726.00000000012</v>
      </c>
      <c r="J238" s="8" t="s">
        <v>144</v>
      </c>
      <c r="K238" s="14" t="s">
        <v>17</v>
      </c>
      <c r="L238" s="34" t="s">
        <v>15</v>
      </c>
    </row>
    <row r="239" spans="1:12" s="137" customFormat="1" ht="96" customHeight="1">
      <c r="A239" s="44">
        <v>70</v>
      </c>
      <c r="B239" s="7" t="s">
        <v>479</v>
      </c>
      <c r="C239" s="65" t="s">
        <v>105</v>
      </c>
      <c r="D239" s="65" t="s">
        <v>185</v>
      </c>
      <c r="E239" s="66" t="s">
        <v>11</v>
      </c>
      <c r="F239" s="66">
        <v>1</v>
      </c>
      <c r="G239" s="93">
        <v>181415.18</v>
      </c>
      <c r="H239" s="89">
        <f t="shared" ref="H239" si="81">F239*G239</f>
        <v>181415.18</v>
      </c>
      <c r="I239" s="89">
        <f t="shared" si="79"/>
        <v>203185.00160000002</v>
      </c>
      <c r="J239" s="8" t="s">
        <v>144</v>
      </c>
      <c r="K239" s="14" t="s">
        <v>17</v>
      </c>
      <c r="L239" s="34" t="s">
        <v>15</v>
      </c>
    </row>
    <row r="240" spans="1:12" s="137" customFormat="1" ht="96" customHeight="1">
      <c r="A240" s="44">
        <v>71</v>
      </c>
      <c r="B240" s="7" t="s">
        <v>480</v>
      </c>
      <c r="C240" s="65" t="s">
        <v>105</v>
      </c>
      <c r="D240" s="65" t="s">
        <v>481</v>
      </c>
      <c r="E240" s="66" t="s">
        <v>11</v>
      </c>
      <c r="F240" s="66">
        <v>1</v>
      </c>
      <c r="G240" s="93">
        <v>3262013.39</v>
      </c>
      <c r="H240" s="89">
        <f t="shared" ref="H240" si="82">F240*G240</f>
        <v>3262013.39</v>
      </c>
      <c r="I240" s="89">
        <f t="shared" ref="I240:I241" si="83">H240*1.12</f>
        <v>3653454.9968000003</v>
      </c>
      <c r="J240" s="8" t="s">
        <v>144</v>
      </c>
      <c r="K240" s="14" t="s">
        <v>17</v>
      </c>
      <c r="L240" s="34" t="s">
        <v>15</v>
      </c>
    </row>
    <row r="241" spans="1:12" s="151" customFormat="1" ht="104.25" customHeight="1">
      <c r="A241" s="44">
        <v>72</v>
      </c>
      <c r="B241" s="7" t="s">
        <v>482</v>
      </c>
      <c r="C241" s="65" t="s">
        <v>105</v>
      </c>
      <c r="D241" s="14" t="s">
        <v>261</v>
      </c>
      <c r="E241" s="66" t="s">
        <v>11</v>
      </c>
      <c r="F241" s="66">
        <v>1</v>
      </c>
      <c r="G241" s="134">
        <v>14359192</v>
      </c>
      <c r="H241" s="78">
        <f>F241*G241</f>
        <v>14359192</v>
      </c>
      <c r="I241" s="93">
        <f t="shared" si="83"/>
        <v>16082295.040000001</v>
      </c>
      <c r="J241" s="8" t="s">
        <v>144</v>
      </c>
      <c r="K241" s="14" t="s">
        <v>17</v>
      </c>
      <c r="L241" s="34" t="s">
        <v>15</v>
      </c>
    </row>
    <row r="242" spans="1:12" s="137" customFormat="1" ht="104.25" customHeight="1">
      <c r="A242" s="44">
        <v>73</v>
      </c>
      <c r="B242" s="7" t="s">
        <v>483</v>
      </c>
      <c r="C242" s="65" t="s">
        <v>105</v>
      </c>
      <c r="D242" s="14" t="s">
        <v>261</v>
      </c>
      <c r="E242" s="66" t="s">
        <v>11</v>
      </c>
      <c r="F242" s="66">
        <v>1</v>
      </c>
      <c r="G242" s="134">
        <v>3013734</v>
      </c>
      <c r="H242" s="78">
        <f>F242*G242</f>
        <v>3013734</v>
      </c>
      <c r="I242" s="93">
        <f t="shared" ref="I242:I247" si="84">H242*1.12</f>
        <v>3375382.0800000005</v>
      </c>
      <c r="J242" s="8" t="s">
        <v>144</v>
      </c>
      <c r="K242" s="14" t="s">
        <v>17</v>
      </c>
      <c r="L242" s="34" t="s">
        <v>15</v>
      </c>
    </row>
    <row r="243" spans="1:12" s="137" customFormat="1" ht="104.25" customHeight="1">
      <c r="A243" s="44">
        <v>74</v>
      </c>
      <c r="B243" s="7" t="s">
        <v>484</v>
      </c>
      <c r="C243" s="65" t="s">
        <v>105</v>
      </c>
      <c r="D243" s="14" t="s">
        <v>454</v>
      </c>
      <c r="E243" s="66" t="s">
        <v>11</v>
      </c>
      <c r="F243" s="66">
        <v>1</v>
      </c>
      <c r="G243" s="78">
        <v>1156694</v>
      </c>
      <c r="H243" s="78">
        <v>1156694</v>
      </c>
      <c r="I243" s="93">
        <f t="shared" si="84"/>
        <v>1295497.28</v>
      </c>
      <c r="J243" s="8" t="s">
        <v>144</v>
      </c>
      <c r="K243" s="14" t="s">
        <v>17</v>
      </c>
      <c r="L243" s="34" t="s">
        <v>15</v>
      </c>
    </row>
    <row r="244" spans="1:12" s="137" customFormat="1" ht="96" customHeight="1">
      <c r="A244" s="44">
        <v>75</v>
      </c>
      <c r="B244" s="7" t="s">
        <v>487</v>
      </c>
      <c r="C244" s="65" t="s">
        <v>105</v>
      </c>
      <c r="D244" s="65" t="s">
        <v>488</v>
      </c>
      <c r="E244" s="66" t="s">
        <v>11</v>
      </c>
      <c r="F244" s="66">
        <v>1</v>
      </c>
      <c r="G244" s="93">
        <v>4084767.86</v>
      </c>
      <c r="H244" s="89">
        <f t="shared" ref="H244:H248" si="85">F244*G244</f>
        <v>4084767.86</v>
      </c>
      <c r="I244" s="89">
        <f t="shared" si="84"/>
        <v>4574940.0032000002</v>
      </c>
      <c r="J244" s="8" t="s">
        <v>144</v>
      </c>
      <c r="K244" s="14" t="s">
        <v>17</v>
      </c>
      <c r="L244" s="34" t="s">
        <v>15</v>
      </c>
    </row>
    <row r="245" spans="1:12" s="104" customFormat="1" ht="96" customHeight="1">
      <c r="A245" s="94">
        <v>76</v>
      </c>
      <c r="B245" s="95" t="s">
        <v>493</v>
      </c>
      <c r="C245" s="96" t="s">
        <v>105</v>
      </c>
      <c r="D245" s="97" t="s">
        <v>502</v>
      </c>
      <c r="E245" s="98" t="s">
        <v>11</v>
      </c>
      <c r="F245" s="98">
        <v>1</v>
      </c>
      <c r="G245" s="99">
        <v>1478616</v>
      </c>
      <c r="H245" s="119">
        <f t="shared" si="85"/>
        <v>1478616</v>
      </c>
      <c r="I245" s="100">
        <f t="shared" si="84"/>
        <v>1656049.9200000002</v>
      </c>
      <c r="J245" s="101" t="s">
        <v>144</v>
      </c>
      <c r="K245" s="102" t="s">
        <v>17</v>
      </c>
      <c r="L245" s="103" t="s">
        <v>15</v>
      </c>
    </row>
    <row r="246" spans="1:12" s="104" customFormat="1" ht="96" customHeight="1">
      <c r="A246" s="94">
        <v>77</v>
      </c>
      <c r="B246" s="95" t="s">
        <v>492</v>
      </c>
      <c r="C246" s="96" t="s">
        <v>105</v>
      </c>
      <c r="D246" s="97" t="s">
        <v>501</v>
      </c>
      <c r="E246" s="98" t="s">
        <v>11</v>
      </c>
      <c r="F246" s="98">
        <v>1</v>
      </c>
      <c r="G246" s="99">
        <v>3499377</v>
      </c>
      <c r="H246" s="119">
        <f t="shared" ref="H246" si="86">F246*G246</f>
        <v>3499377</v>
      </c>
      <c r="I246" s="100">
        <f t="shared" ref="I246" si="87">H246*1.12</f>
        <v>3919302.24</v>
      </c>
      <c r="J246" s="101" t="s">
        <v>144</v>
      </c>
      <c r="K246" s="102" t="s">
        <v>17</v>
      </c>
      <c r="L246" s="103" t="s">
        <v>15</v>
      </c>
    </row>
    <row r="247" spans="1:12" s="104" customFormat="1" ht="96" customHeight="1">
      <c r="A247" s="94">
        <v>78</v>
      </c>
      <c r="B247" s="95" t="s">
        <v>491</v>
      </c>
      <c r="C247" s="96" t="s">
        <v>105</v>
      </c>
      <c r="D247" s="97" t="s">
        <v>503</v>
      </c>
      <c r="E247" s="98" t="s">
        <v>11</v>
      </c>
      <c r="F247" s="98">
        <v>1</v>
      </c>
      <c r="G247" s="99">
        <v>2192215</v>
      </c>
      <c r="H247" s="119">
        <f t="shared" si="85"/>
        <v>2192215</v>
      </c>
      <c r="I247" s="100">
        <f t="shared" si="84"/>
        <v>2455280.8000000003</v>
      </c>
      <c r="J247" s="101" t="s">
        <v>144</v>
      </c>
      <c r="K247" s="102" t="s">
        <v>17</v>
      </c>
      <c r="L247" s="103" t="s">
        <v>15</v>
      </c>
    </row>
    <row r="248" spans="1:12" s="104" customFormat="1" ht="96" customHeight="1">
      <c r="A248" s="94">
        <v>79</v>
      </c>
      <c r="B248" s="95" t="s">
        <v>494</v>
      </c>
      <c r="C248" s="96" t="s">
        <v>105</v>
      </c>
      <c r="D248" s="97" t="s">
        <v>256</v>
      </c>
      <c r="E248" s="98" t="s">
        <v>11</v>
      </c>
      <c r="F248" s="98">
        <v>1</v>
      </c>
      <c r="G248" s="100">
        <v>1864976</v>
      </c>
      <c r="H248" s="119">
        <f t="shared" si="85"/>
        <v>1864976</v>
      </c>
      <c r="I248" s="119">
        <f t="shared" ref="I248:I249" si="88">H248*1.12</f>
        <v>2088773.12</v>
      </c>
      <c r="J248" s="101" t="s">
        <v>144</v>
      </c>
      <c r="K248" s="102" t="s">
        <v>17</v>
      </c>
      <c r="L248" s="103" t="s">
        <v>15</v>
      </c>
    </row>
    <row r="249" spans="1:12" s="104" customFormat="1" ht="104.25" customHeight="1">
      <c r="A249" s="94">
        <v>80</v>
      </c>
      <c r="B249" s="95" t="s">
        <v>495</v>
      </c>
      <c r="C249" s="96" t="s">
        <v>105</v>
      </c>
      <c r="D249" s="102" t="s">
        <v>261</v>
      </c>
      <c r="E249" s="98" t="s">
        <v>11</v>
      </c>
      <c r="F249" s="98">
        <v>1</v>
      </c>
      <c r="G249" s="105">
        <v>9562915</v>
      </c>
      <c r="H249" s="99">
        <f>F249*G249</f>
        <v>9562915</v>
      </c>
      <c r="I249" s="100">
        <f t="shared" si="88"/>
        <v>10710464.800000001</v>
      </c>
      <c r="J249" s="101" t="s">
        <v>144</v>
      </c>
      <c r="K249" s="102" t="s">
        <v>17</v>
      </c>
      <c r="L249" s="103" t="s">
        <v>15</v>
      </c>
    </row>
    <row r="250" spans="1:12" s="104" customFormat="1" ht="96" customHeight="1">
      <c r="A250" s="94">
        <v>81</v>
      </c>
      <c r="B250" s="95" t="s">
        <v>496</v>
      </c>
      <c r="C250" s="96" t="s">
        <v>105</v>
      </c>
      <c r="D250" s="102" t="s">
        <v>261</v>
      </c>
      <c r="E250" s="98" t="s">
        <v>11</v>
      </c>
      <c r="F250" s="98">
        <v>1</v>
      </c>
      <c r="G250" s="105">
        <v>668517</v>
      </c>
      <c r="H250" s="99">
        <f>F250*G250</f>
        <v>668517</v>
      </c>
      <c r="I250" s="100">
        <f t="shared" ref="I250:I253" si="89">H250*1.12</f>
        <v>748739.04</v>
      </c>
      <c r="J250" s="101" t="s">
        <v>144</v>
      </c>
      <c r="K250" s="108" t="s">
        <v>72</v>
      </c>
      <c r="L250" s="103" t="s">
        <v>15</v>
      </c>
    </row>
    <row r="251" spans="1:12" s="104" customFormat="1" ht="96" customHeight="1">
      <c r="A251" s="94">
        <v>82</v>
      </c>
      <c r="B251" s="95" t="s">
        <v>497</v>
      </c>
      <c r="C251" s="96" t="s">
        <v>105</v>
      </c>
      <c r="D251" s="102" t="s">
        <v>261</v>
      </c>
      <c r="E251" s="98" t="s">
        <v>11</v>
      </c>
      <c r="F251" s="98">
        <v>1</v>
      </c>
      <c r="G251" s="105">
        <v>1083931</v>
      </c>
      <c r="H251" s="99">
        <f>F251*G251</f>
        <v>1083931</v>
      </c>
      <c r="I251" s="100">
        <f t="shared" si="89"/>
        <v>1214002.7200000002</v>
      </c>
      <c r="J251" s="101" t="s">
        <v>144</v>
      </c>
      <c r="K251" s="108" t="s">
        <v>72</v>
      </c>
      <c r="L251" s="103" t="s">
        <v>15</v>
      </c>
    </row>
    <row r="252" spans="1:12" s="137" customFormat="1" ht="104.25" customHeight="1">
      <c r="A252" s="44">
        <v>83</v>
      </c>
      <c r="B252" s="7" t="s">
        <v>504</v>
      </c>
      <c r="C252" s="65" t="s">
        <v>105</v>
      </c>
      <c r="D252" s="121" t="s">
        <v>295</v>
      </c>
      <c r="E252" s="66" t="s">
        <v>11</v>
      </c>
      <c r="F252" s="66">
        <v>1</v>
      </c>
      <c r="G252" s="78">
        <v>598214.29</v>
      </c>
      <c r="H252" s="78">
        <v>598214.29</v>
      </c>
      <c r="I252" s="93">
        <f t="shared" si="89"/>
        <v>670000.00480000011</v>
      </c>
      <c r="J252" s="8" t="s">
        <v>144</v>
      </c>
      <c r="K252" s="14" t="s">
        <v>17</v>
      </c>
      <c r="L252" s="34" t="s">
        <v>15</v>
      </c>
    </row>
    <row r="253" spans="1:12" s="137" customFormat="1" ht="104.25" customHeight="1">
      <c r="A253" s="44">
        <v>84</v>
      </c>
      <c r="B253" s="7" t="s">
        <v>505</v>
      </c>
      <c r="C253" s="65" t="s">
        <v>105</v>
      </c>
      <c r="D253" s="121" t="s">
        <v>444</v>
      </c>
      <c r="E253" s="66" t="s">
        <v>11</v>
      </c>
      <c r="F253" s="66">
        <v>1</v>
      </c>
      <c r="G253" s="78">
        <v>849920</v>
      </c>
      <c r="H253" s="78">
        <v>849920</v>
      </c>
      <c r="I253" s="93">
        <f t="shared" si="89"/>
        <v>951910.40000000014</v>
      </c>
      <c r="J253" s="8" t="s">
        <v>506</v>
      </c>
      <c r="K253" s="14" t="s">
        <v>17</v>
      </c>
      <c r="L253" s="34" t="s">
        <v>15</v>
      </c>
    </row>
    <row r="254" spans="1:12" s="137" customFormat="1" ht="104.25" customHeight="1">
      <c r="A254" s="44">
        <v>85</v>
      </c>
      <c r="B254" s="7" t="s">
        <v>507</v>
      </c>
      <c r="C254" s="65" t="s">
        <v>105</v>
      </c>
      <c r="D254" s="121" t="s">
        <v>444</v>
      </c>
      <c r="E254" s="66" t="s">
        <v>11</v>
      </c>
      <c r="F254" s="66">
        <v>1</v>
      </c>
      <c r="G254" s="78">
        <v>2849755</v>
      </c>
      <c r="H254" s="78">
        <v>2849755</v>
      </c>
      <c r="I254" s="93">
        <f t="shared" ref="I254:I257" si="90">H254*1.12</f>
        <v>3191725.6</v>
      </c>
      <c r="J254" s="8" t="s">
        <v>508</v>
      </c>
      <c r="K254" s="14" t="s">
        <v>17</v>
      </c>
      <c r="L254" s="34" t="s">
        <v>15</v>
      </c>
    </row>
    <row r="255" spans="1:12" s="137" customFormat="1" ht="104.25" customHeight="1">
      <c r="A255" s="44">
        <v>86</v>
      </c>
      <c r="B255" s="7" t="s">
        <v>510</v>
      </c>
      <c r="C255" s="65" t="s">
        <v>105</v>
      </c>
      <c r="D255" s="14" t="s">
        <v>511</v>
      </c>
      <c r="E255" s="66" t="s">
        <v>11</v>
      </c>
      <c r="F255" s="66">
        <v>1</v>
      </c>
      <c r="G255" s="78">
        <v>232572</v>
      </c>
      <c r="H255" s="78">
        <v>232572</v>
      </c>
      <c r="I255" s="93">
        <f t="shared" si="90"/>
        <v>260480.64000000001</v>
      </c>
      <c r="J255" s="8" t="s">
        <v>509</v>
      </c>
      <c r="K255" s="14" t="s">
        <v>17</v>
      </c>
      <c r="L255" s="34" t="s">
        <v>15</v>
      </c>
    </row>
    <row r="256" spans="1:12" s="137" customFormat="1" ht="104.25" customHeight="1">
      <c r="A256" s="44">
        <v>87</v>
      </c>
      <c r="B256" s="7" t="s">
        <v>520</v>
      </c>
      <c r="C256" s="65" t="s">
        <v>105</v>
      </c>
      <c r="D256" s="121" t="s">
        <v>447</v>
      </c>
      <c r="E256" s="66" t="s">
        <v>11</v>
      </c>
      <c r="F256" s="66">
        <v>1</v>
      </c>
      <c r="G256" s="78">
        <v>2984037</v>
      </c>
      <c r="H256" s="78">
        <v>2984037</v>
      </c>
      <c r="I256" s="93">
        <f t="shared" si="90"/>
        <v>3342121.4400000004</v>
      </c>
      <c r="J256" s="8" t="s">
        <v>508</v>
      </c>
      <c r="K256" s="14" t="s">
        <v>17</v>
      </c>
      <c r="L256" s="34" t="s">
        <v>15</v>
      </c>
    </row>
    <row r="257" spans="1:12" s="137" customFormat="1" ht="96" customHeight="1">
      <c r="A257" s="44">
        <v>88</v>
      </c>
      <c r="B257" s="7" t="s">
        <v>521</v>
      </c>
      <c r="C257" s="65" t="s">
        <v>105</v>
      </c>
      <c r="D257" s="121" t="s">
        <v>527</v>
      </c>
      <c r="E257" s="66" t="s">
        <v>11</v>
      </c>
      <c r="F257" s="66">
        <v>1</v>
      </c>
      <c r="G257" s="78">
        <v>5308078</v>
      </c>
      <c r="H257" s="89">
        <f t="shared" ref="H257" si="91">F257*G257</f>
        <v>5308078</v>
      </c>
      <c r="I257" s="93">
        <f t="shared" si="90"/>
        <v>5945047.3600000003</v>
      </c>
      <c r="J257" s="8" t="s">
        <v>508</v>
      </c>
      <c r="K257" s="14" t="s">
        <v>17</v>
      </c>
      <c r="L257" s="34" t="s">
        <v>15</v>
      </c>
    </row>
    <row r="258" spans="1:12" s="137" customFormat="1" ht="96" customHeight="1">
      <c r="A258" s="44">
        <v>89</v>
      </c>
      <c r="B258" s="7" t="s">
        <v>522</v>
      </c>
      <c r="C258" s="65" t="s">
        <v>105</v>
      </c>
      <c r="D258" s="121" t="s">
        <v>528</v>
      </c>
      <c r="E258" s="66" t="s">
        <v>11</v>
      </c>
      <c r="F258" s="66">
        <v>1</v>
      </c>
      <c r="G258" s="78">
        <v>436713</v>
      </c>
      <c r="H258" s="89">
        <f t="shared" ref="H258" si="92">F258*G258</f>
        <v>436713</v>
      </c>
      <c r="I258" s="93">
        <f t="shared" ref="I258" si="93">H258*1.12</f>
        <v>489118.56000000006</v>
      </c>
      <c r="J258" s="8" t="s">
        <v>508</v>
      </c>
      <c r="K258" s="14" t="s">
        <v>17</v>
      </c>
      <c r="L258" s="34" t="s">
        <v>15</v>
      </c>
    </row>
    <row r="259" spans="1:12" s="137" customFormat="1" ht="96" customHeight="1">
      <c r="A259" s="44">
        <v>90</v>
      </c>
      <c r="B259" s="7" t="s">
        <v>523</v>
      </c>
      <c r="C259" s="65" t="s">
        <v>105</v>
      </c>
      <c r="D259" s="121" t="s">
        <v>529</v>
      </c>
      <c r="E259" s="66" t="s">
        <v>11</v>
      </c>
      <c r="F259" s="66">
        <v>1</v>
      </c>
      <c r="G259" s="78">
        <v>13837577</v>
      </c>
      <c r="H259" s="89">
        <f t="shared" ref="H259" si="94">F259*G259</f>
        <v>13837577</v>
      </c>
      <c r="I259" s="93">
        <f t="shared" ref="I259:I264" si="95">H259*1.12</f>
        <v>15498086.240000002</v>
      </c>
      <c r="J259" s="8" t="s">
        <v>508</v>
      </c>
      <c r="K259" s="14" t="s">
        <v>17</v>
      </c>
      <c r="L259" s="34" t="s">
        <v>15</v>
      </c>
    </row>
    <row r="260" spans="1:12" s="151" customFormat="1" ht="104.25" customHeight="1">
      <c r="A260" s="44">
        <v>91</v>
      </c>
      <c r="B260" s="7" t="s">
        <v>567</v>
      </c>
      <c r="C260" s="65" t="s">
        <v>105</v>
      </c>
      <c r="D260" s="121" t="s">
        <v>286</v>
      </c>
      <c r="E260" s="66" t="s">
        <v>11</v>
      </c>
      <c r="F260" s="66">
        <v>1</v>
      </c>
      <c r="G260" s="78">
        <v>4424594</v>
      </c>
      <c r="H260" s="78">
        <v>4424594</v>
      </c>
      <c r="I260" s="93">
        <f t="shared" si="95"/>
        <v>4955545.28</v>
      </c>
      <c r="J260" s="8" t="s">
        <v>289</v>
      </c>
      <c r="K260" s="14" t="s">
        <v>17</v>
      </c>
      <c r="L260" s="34" t="s">
        <v>15</v>
      </c>
    </row>
    <row r="261" spans="1:12" s="151" customFormat="1" ht="104.25" customHeight="1">
      <c r="A261" s="44">
        <v>92</v>
      </c>
      <c r="B261" s="7" t="s">
        <v>533</v>
      </c>
      <c r="C261" s="65" t="s">
        <v>105</v>
      </c>
      <c r="D261" s="121" t="s">
        <v>534</v>
      </c>
      <c r="E261" s="66" t="s">
        <v>11</v>
      </c>
      <c r="F261" s="66">
        <v>1</v>
      </c>
      <c r="G261" s="78">
        <v>2059280</v>
      </c>
      <c r="H261" s="78">
        <v>2059280</v>
      </c>
      <c r="I261" s="93">
        <f t="shared" si="95"/>
        <v>2306393.6</v>
      </c>
      <c r="J261" s="8" t="s">
        <v>144</v>
      </c>
      <c r="K261" s="14" t="s">
        <v>17</v>
      </c>
      <c r="L261" s="34" t="s">
        <v>15</v>
      </c>
    </row>
    <row r="262" spans="1:12" s="151" customFormat="1" ht="104.25" customHeight="1">
      <c r="A262" s="44">
        <v>93</v>
      </c>
      <c r="B262" s="7" t="s">
        <v>535</v>
      </c>
      <c r="C262" s="65" t="s">
        <v>105</v>
      </c>
      <c r="D262" s="14" t="s">
        <v>315</v>
      </c>
      <c r="E262" s="66" t="s">
        <v>11</v>
      </c>
      <c r="F262" s="66">
        <v>1</v>
      </c>
      <c r="G262" s="78">
        <v>5267411</v>
      </c>
      <c r="H262" s="78">
        <v>5267411</v>
      </c>
      <c r="I262" s="93">
        <f t="shared" si="95"/>
        <v>5899500.3200000003</v>
      </c>
      <c r="J262" s="8" t="s">
        <v>536</v>
      </c>
      <c r="K262" s="14" t="s">
        <v>17</v>
      </c>
      <c r="L262" s="34" t="s">
        <v>15</v>
      </c>
    </row>
    <row r="263" spans="1:12" s="151" customFormat="1" ht="104.25" customHeight="1">
      <c r="A263" s="44">
        <v>94</v>
      </c>
      <c r="B263" s="7" t="s">
        <v>537</v>
      </c>
      <c r="C263" s="65" t="s">
        <v>105</v>
      </c>
      <c r="D263" s="14" t="s">
        <v>454</v>
      </c>
      <c r="E263" s="66" t="s">
        <v>11</v>
      </c>
      <c r="F263" s="66">
        <v>1</v>
      </c>
      <c r="G263" s="78">
        <v>924753</v>
      </c>
      <c r="H263" s="78">
        <v>924753</v>
      </c>
      <c r="I263" s="93">
        <f t="shared" si="95"/>
        <v>1035723.3600000001</v>
      </c>
      <c r="J263" s="8" t="s">
        <v>136</v>
      </c>
      <c r="K263" s="14" t="s">
        <v>17</v>
      </c>
      <c r="L263" s="34" t="s">
        <v>15</v>
      </c>
    </row>
    <row r="264" spans="1:12" s="151" customFormat="1" ht="104.25" customHeight="1">
      <c r="A264" s="44">
        <v>95</v>
      </c>
      <c r="B264" s="7" t="s">
        <v>538</v>
      </c>
      <c r="C264" s="65" t="s">
        <v>105</v>
      </c>
      <c r="D264" s="14" t="s">
        <v>261</v>
      </c>
      <c r="E264" s="66" t="s">
        <v>11</v>
      </c>
      <c r="F264" s="66">
        <v>1</v>
      </c>
      <c r="G264" s="134">
        <v>5566612</v>
      </c>
      <c r="H264" s="78">
        <f>F264*G264</f>
        <v>5566612</v>
      </c>
      <c r="I264" s="93">
        <f t="shared" si="95"/>
        <v>6234605.4400000004</v>
      </c>
      <c r="J264" s="8" t="s">
        <v>144</v>
      </c>
      <c r="K264" s="14" t="s">
        <v>17</v>
      </c>
      <c r="L264" s="34" t="s">
        <v>15</v>
      </c>
    </row>
    <row r="265" spans="1:12" s="151" customFormat="1" ht="104.25" customHeight="1">
      <c r="A265" s="44">
        <v>96</v>
      </c>
      <c r="B265" s="7" t="s">
        <v>565</v>
      </c>
      <c r="C265" s="65" t="s">
        <v>105</v>
      </c>
      <c r="D265" s="14" t="s">
        <v>511</v>
      </c>
      <c r="E265" s="66" t="s">
        <v>11</v>
      </c>
      <c r="F265" s="66">
        <v>1</v>
      </c>
      <c r="G265" s="78">
        <v>643500</v>
      </c>
      <c r="H265" s="78">
        <v>643500</v>
      </c>
      <c r="I265" s="93">
        <f t="shared" ref="I265:I267" si="96">H265*1.12</f>
        <v>720720.00000000012</v>
      </c>
      <c r="J265" s="8" t="s">
        <v>566</v>
      </c>
      <c r="K265" s="14" t="s">
        <v>17</v>
      </c>
      <c r="L265" s="34" t="s">
        <v>15</v>
      </c>
    </row>
    <row r="266" spans="1:12" s="151" customFormat="1" ht="96" customHeight="1">
      <c r="A266" s="44">
        <v>97</v>
      </c>
      <c r="B266" s="7" t="s">
        <v>568</v>
      </c>
      <c r="C266" s="65" t="s">
        <v>105</v>
      </c>
      <c r="D266" s="121" t="s">
        <v>256</v>
      </c>
      <c r="E266" s="66" t="s">
        <v>11</v>
      </c>
      <c r="F266" s="66">
        <v>1</v>
      </c>
      <c r="G266" s="93">
        <v>196000</v>
      </c>
      <c r="H266" s="89">
        <v>196000</v>
      </c>
      <c r="I266" s="89">
        <f t="shared" si="96"/>
        <v>219520.00000000003</v>
      </c>
      <c r="J266" s="8" t="s">
        <v>195</v>
      </c>
      <c r="K266" s="14" t="s">
        <v>17</v>
      </c>
      <c r="L266" s="34" t="s">
        <v>15</v>
      </c>
    </row>
    <row r="267" spans="1:12" s="151" customFormat="1" ht="104.25" customHeight="1">
      <c r="A267" s="44">
        <v>98</v>
      </c>
      <c r="B267" s="7" t="s">
        <v>569</v>
      </c>
      <c r="C267" s="65" t="s">
        <v>105</v>
      </c>
      <c r="D267" s="121" t="s">
        <v>570</v>
      </c>
      <c r="E267" s="66" t="s">
        <v>11</v>
      </c>
      <c r="F267" s="66">
        <v>1</v>
      </c>
      <c r="G267" s="134">
        <v>60340</v>
      </c>
      <c r="H267" s="78">
        <v>60340</v>
      </c>
      <c r="I267" s="93">
        <f t="shared" si="96"/>
        <v>67580.800000000003</v>
      </c>
      <c r="J267" s="8" t="s">
        <v>571</v>
      </c>
      <c r="K267" s="14" t="s">
        <v>17</v>
      </c>
      <c r="L267" s="34" t="s">
        <v>15</v>
      </c>
    </row>
    <row r="268" spans="1:12" s="151" customFormat="1" ht="104.25" customHeight="1">
      <c r="A268" s="44">
        <v>99</v>
      </c>
      <c r="B268" s="161" t="s">
        <v>581</v>
      </c>
      <c r="C268" s="65" t="s">
        <v>105</v>
      </c>
      <c r="D268" s="14" t="s">
        <v>582</v>
      </c>
      <c r="E268" s="66" t="s">
        <v>11</v>
      </c>
      <c r="F268" s="66">
        <v>1</v>
      </c>
      <c r="G268" s="134">
        <v>4659975</v>
      </c>
      <c r="H268" s="78">
        <f>F268*G268</f>
        <v>4659975</v>
      </c>
      <c r="I268" s="93">
        <f t="shared" ref="I268:I269" si="97">H268*1.12</f>
        <v>5219172.0000000009</v>
      </c>
      <c r="J268" s="8" t="s">
        <v>506</v>
      </c>
      <c r="K268" s="14" t="s">
        <v>17</v>
      </c>
      <c r="L268" s="34" t="s">
        <v>15</v>
      </c>
    </row>
    <row r="269" spans="1:12" s="151" customFormat="1" ht="161.25" customHeight="1">
      <c r="A269" s="44">
        <v>100</v>
      </c>
      <c r="B269" s="7" t="s">
        <v>601</v>
      </c>
      <c r="C269" s="65" t="s">
        <v>596</v>
      </c>
      <c r="D269" s="121" t="s">
        <v>670</v>
      </c>
      <c r="E269" s="66" t="s">
        <v>11</v>
      </c>
      <c r="F269" s="66">
        <v>1</v>
      </c>
      <c r="G269" s="78">
        <v>528572</v>
      </c>
      <c r="H269" s="78">
        <f>F269*G269</f>
        <v>528572</v>
      </c>
      <c r="I269" s="93">
        <f t="shared" si="97"/>
        <v>592000.64</v>
      </c>
      <c r="J269" s="8" t="s">
        <v>600</v>
      </c>
      <c r="K269" s="14" t="s">
        <v>17</v>
      </c>
      <c r="L269" s="34" t="s">
        <v>15</v>
      </c>
    </row>
    <row r="270" spans="1:12" s="151" customFormat="1" ht="104.25" customHeight="1">
      <c r="A270" s="44">
        <v>101</v>
      </c>
      <c r="B270" s="7" t="s">
        <v>602</v>
      </c>
      <c r="C270" s="65" t="s">
        <v>596</v>
      </c>
      <c r="D270" s="121" t="s">
        <v>670</v>
      </c>
      <c r="E270" s="66" t="s">
        <v>11</v>
      </c>
      <c r="F270" s="66">
        <v>1</v>
      </c>
      <c r="G270" s="78">
        <v>360000</v>
      </c>
      <c r="H270" s="78">
        <f>F270*G270</f>
        <v>360000</v>
      </c>
      <c r="I270" s="93">
        <f t="shared" ref="I270" si="98">H270*1.12</f>
        <v>403200.00000000006</v>
      </c>
      <c r="J270" s="8" t="s">
        <v>600</v>
      </c>
      <c r="K270" s="14" t="s">
        <v>17</v>
      </c>
      <c r="L270" s="34" t="s">
        <v>15</v>
      </c>
    </row>
    <row r="271" spans="1:12" s="151" customFormat="1" ht="104.25" customHeight="1">
      <c r="A271" s="44">
        <v>102</v>
      </c>
      <c r="B271" s="161" t="s">
        <v>597</v>
      </c>
      <c r="C271" s="65" t="s">
        <v>598</v>
      </c>
      <c r="D271" s="121" t="s">
        <v>599</v>
      </c>
      <c r="E271" s="66" t="s">
        <v>75</v>
      </c>
      <c r="F271" s="66">
        <v>1</v>
      </c>
      <c r="G271" s="78">
        <v>35796</v>
      </c>
      <c r="H271" s="78">
        <v>35796</v>
      </c>
      <c r="I271" s="93">
        <f t="shared" ref="I271" si="99">H271*1.12</f>
        <v>40091.520000000004</v>
      </c>
      <c r="J271" s="8" t="s">
        <v>301</v>
      </c>
      <c r="K271" s="14" t="s">
        <v>72</v>
      </c>
      <c r="L271" s="34" t="s">
        <v>15</v>
      </c>
    </row>
    <row r="272" spans="1:12" s="104" customFormat="1" ht="104.25" customHeight="1">
      <c r="A272" s="94">
        <v>103</v>
      </c>
      <c r="B272" s="95" t="s">
        <v>607</v>
      </c>
      <c r="C272" s="96" t="s">
        <v>596</v>
      </c>
      <c r="D272" s="95" t="s">
        <v>610</v>
      </c>
      <c r="E272" s="98" t="s">
        <v>11</v>
      </c>
      <c r="F272" s="98">
        <v>1</v>
      </c>
      <c r="G272" s="99">
        <v>280868</v>
      </c>
      <c r="H272" s="99">
        <f t="shared" ref="H272:H282" si="100">F272*G272</f>
        <v>280868</v>
      </c>
      <c r="I272" s="100">
        <f t="shared" ref="I272:I282" si="101">H272*1.12</f>
        <v>314572.16000000003</v>
      </c>
      <c r="J272" s="101" t="s">
        <v>608</v>
      </c>
      <c r="K272" s="102" t="s">
        <v>17</v>
      </c>
      <c r="L272" s="103" t="s">
        <v>15</v>
      </c>
    </row>
    <row r="273" spans="1:12" s="104" customFormat="1" ht="104.25" customHeight="1">
      <c r="A273" s="94">
        <v>104</v>
      </c>
      <c r="B273" s="95" t="s">
        <v>624</v>
      </c>
      <c r="C273" s="96" t="s">
        <v>596</v>
      </c>
      <c r="D273" s="95" t="s">
        <v>634</v>
      </c>
      <c r="E273" s="188" t="s">
        <v>11</v>
      </c>
      <c r="F273" s="188">
        <v>1</v>
      </c>
      <c r="G273" s="198">
        <v>196429</v>
      </c>
      <c r="H273" s="99">
        <f t="shared" si="100"/>
        <v>196429</v>
      </c>
      <c r="I273" s="100">
        <f t="shared" si="101"/>
        <v>220000.48</v>
      </c>
      <c r="J273" s="101" t="s">
        <v>633</v>
      </c>
      <c r="K273" s="102" t="s">
        <v>17</v>
      </c>
      <c r="L273" s="103" t="s">
        <v>15</v>
      </c>
    </row>
    <row r="274" spans="1:12" s="104" customFormat="1" ht="104.25" customHeight="1">
      <c r="A274" s="94">
        <v>105</v>
      </c>
      <c r="B274" s="95" t="s">
        <v>609</v>
      </c>
      <c r="C274" s="96" t="s">
        <v>596</v>
      </c>
      <c r="D274" s="102" t="s">
        <v>611</v>
      </c>
      <c r="E274" s="98" t="s">
        <v>11</v>
      </c>
      <c r="F274" s="98">
        <v>1</v>
      </c>
      <c r="G274" s="99">
        <v>4364496</v>
      </c>
      <c r="H274" s="99">
        <f t="shared" si="100"/>
        <v>4364496</v>
      </c>
      <c r="I274" s="100">
        <f t="shared" si="101"/>
        <v>4888235.5200000005</v>
      </c>
      <c r="J274" s="101" t="s">
        <v>144</v>
      </c>
      <c r="K274" s="102" t="s">
        <v>17</v>
      </c>
      <c r="L274" s="103" t="s">
        <v>15</v>
      </c>
    </row>
    <row r="275" spans="1:12" s="104" customFormat="1" ht="104.25" customHeight="1">
      <c r="A275" s="94">
        <v>106</v>
      </c>
      <c r="B275" s="95" t="s">
        <v>640</v>
      </c>
      <c r="C275" s="96" t="s">
        <v>641</v>
      </c>
      <c r="D275" s="208" t="s">
        <v>645</v>
      </c>
      <c r="E275" s="98" t="s">
        <v>11</v>
      </c>
      <c r="F275" s="98">
        <v>1</v>
      </c>
      <c r="G275" s="99">
        <v>1568175</v>
      </c>
      <c r="H275" s="99">
        <f t="shared" si="100"/>
        <v>1568175</v>
      </c>
      <c r="I275" s="100">
        <f t="shared" si="101"/>
        <v>1756356.0000000002</v>
      </c>
      <c r="J275" s="101" t="s">
        <v>695</v>
      </c>
      <c r="K275" s="102" t="s">
        <v>17</v>
      </c>
      <c r="L275" s="103" t="s">
        <v>15</v>
      </c>
    </row>
    <row r="276" spans="1:12" s="104" customFormat="1" ht="104.25" customHeight="1">
      <c r="A276" s="94">
        <v>107</v>
      </c>
      <c r="B276" s="95" t="s">
        <v>642</v>
      </c>
      <c r="C276" s="96" t="s">
        <v>598</v>
      </c>
      <c r="D276" s="95" t="s">
        <v>644</v>
      </c>
      <c r="E276" s="98" t="s">
        <v>11</v>
      </c>
      <c r="F276" s="98">
        <v>1</v>
      </c>
      <c r="G276" s="99">
        <v>166842</v>
      </c>
      <c r="H276" s="99">
        <f t="shared" si="100"/>
        <v>166842</v>
      </c>
      <c r="I276" s="100">
        <f t="shared" si="101"/>
        <v>186863.04</v>
      </c>
      <c r="J276" s="101" t="s">
        <v>643</v>
      </c>
      <c r="K276" s="102" t="s">
        <v>72</v>
      </c>
      <c r="L276" s="103" t="s">
        <v>15</v>
      </c>
    </row>
    <row r="277" spans="1:12" s="104" customFormat="1" ht="104.25" customHeight="1">
      <c r="A277" s="94">
        <v>108</v>
      </c>
      <c r="B277" s="95" t="s">
        <v>646</v>
      </c>
      <c r="C277" s="96" t="s">
        <v>596</v>
      </c>
      <c r="D277" s="102" t="s">
        <v>611</v>
      </c>
      <c r="E277" s="98" t="s">
        <v>11</v>
      </c>
      <c r="F277" s="98">
        <v>1</v>
      </c>
      <c r="G277" s="105">
        <v>12822816</v>
      </c>
      <c r="H277" s="99">
        <f t="shared" si="100"/>
        <v>12822816</v>
      </c>
      <c r="I277" s="100">
        <f t="shared" si="101"/>
        <v>14361553.920000002</v>
      </c>
      <c r="J277" s="101" t="s">
        <v>144</v>
      </c>
      <c r="K277" s="102" t="s">
        <v>17</v>
      </c>
      <c r="L277" s="103" t="s">
        <v>15</v>
      </c>
    </row>
    <row r="278" spans="1:12" s="104" customFormat="1" ht="104.25" customHeight="1">
      <c r="A278" s="94">
        <v>109</v>
      </c>
      <c r="B278" s="95" t="s">
        <v>651</v>
      </c>
      <c r="C278" s="96" t="s">
        <v>598</v>
      </c>
      <c r="D278" s="102" t="s">
        <v>647</v>
      </c>
      <c r="E278" s="98" t="s">
        <v>75</v>
      </c>
      <c r="F278" s="98">
        <v>2</v>
      </c>
      <c r="G278" s="99">
        <v>68920</v>
      </c>
      <c r="H278" s="99">
        <f t="shared" si="100"/>
        <v>137840</v>
      </c>
      <c r="I278" s="100">
        <f t="shared" si="101"/>
        <v>154380.80000000002</v>
      </c>
      <c r="J278" s="101" t="s">
        <v>648</v>
      </c>
      <c r="K278" s="102" t="s">
        <v>668</v>
      </c>
      <c r="L278" s="103" t="s">
        <v>15</v>
      </c>
    </row>
    <row r="279" spans="1:12" s="104" customFormat="1" ht="104.25" customHeight="1">
      <c r="A279" s="94">
        <v>110</v>
      </c>
      <c r="B279" s="95" t="s">
        <v>649</v>
      </c>
      <c r="C279" s="96" t="s">
        <v>650</v>
      </c>
      <c r="D279" s="241" t="s">
        <v>664</v>
      </c>
      <c r="E279" s="98" t="s">
        <v>75</v>
      </c>
      <c r="F279" s="98">
        <v>1</v>
      </c>
      <c r="G279" s="99">
        <v>366493</v>
      </c>
      <c r="H279" s="99">
        <f t="shared" si="100"/>
        <v>366493</v>
      </c>
      <c r="I279" s="100">
        <f t="shared" si="101"/>
        <v>410472.16000000003</v>
      </c>
      <c r="J279" s="101" t="s">
        <v>301</v>
      </c>
      <c r="K279" s="102" t="s">
        <v>17</v>
      </c>
      <c r="L279" s="103" t="s">
        <v>15</v>
      </c>
    </row>
    <row r="280" spans="1:12" s="104" customFormat="1" ht="119.25" customHeight="1">
      <c r="A280" s="94">
        <v>111</v>
      </c>
      <c r="B280" s="240" t="s">
        <v>665</v>
      </c>
      <c r="C280" s="107" t="s">
        <v>596</v>
      </c>
      <c r="D280" s="240" t="s">
        <v>212</v>
      </c>
      <c r="E280" s="118" t="s">
        <v>11</v>
      </c>
      <c r="F280" s="118">
        <v>1</v>
      </c>
      <c r="G280" s="105">
        <v>2321969</v>
      </c>
      <c r="H280" s="99">
        <f t="shared" si="100"/>
        <v>2321969</v>
      </c>
      <c r="I280" s="100">
        <f t="shared" si="101"/>
        <v>2600605.2800000003</v>
      </c>
      <c r="J280" s="101" t="s">
        <v>506</v>
      </c>
      <c r="K280" s="102" t="s">
        <v>17</v>
      </c>
      <c r="L280" s="103" t="s">
        <v>15</v>
      </c>
    </row>
    <row r="281" spans="1:12" s="104" customFormat="1" ht="104.25" customHeight="1">
      <c r="A281" s="94">
        <v>112</v>
      </c>
      <c r="B281" s="95" t="s">
        <v>666</v>
      </c>
      <c r="C281" s="107" t="s">
        <v>596</v>
      </c>
      <c r="D281" s="97" t="s">
        <v>667</v>
      </c>
      <c r="E281" s="98" t="s">
        <v>11</v>
      </c>
      <c r="F281" s="98">
        <v>1</v>
      </c>
      <c r="G281" s="105">
        <v>2389011</v>
      </c>
      <c r="H281" s="99">
        <f t="shared" si="100"/>
        <v>2389011</v>
      </c>
      <c r="I281" s="100">
        <f t="shared" si="101"/>
        <v>2675692.3200000003</v>
      </c>
      <c r="J281" s="101" t="s">
        <v>669</v>
      </c>
      <c r="K281" s="102" t="s">
        <v>17</v>
      </c>
      <c r="L281" s="103" t="s">
        <v>15</v>
      </c>
    </row>
    <row r="282" spans="1:12" s="104" customFormat="1" ht="119.25" customHeight="1">
      <c r="A282" s="94">
        <v>113</v>
      </c>
      <c r="B282" s="106" t="s">
        <v>678</v>
      </c>
      <c r="C282" s="107" t="s">
        <v>596</v>
      </c>
      <c r="D282" s="106" t="s">
        <v>674</v>
      </c>
      <c r="E282" s="98" t="s">
        <v>11</v>
      </c>
      <c r="F282" s="98">
        <v>1</v>
      </c>
      <c r="G282" s="105">
        <v>1570580</v>
      </c>
      <c r="H282" s="99">
        <f t="shared" si="100"/>
        <v>1570580</v>
      </c>
      <c r="I282" s="100">
        <f t="shared" si="101"/>
        <v>1759049.6</v>
      </c>
      <c r="J282" s="101" t="s">
        <v>675</v>
      </c>
      <c r="K282" s="102" t="s">
        <v>17</v>
      </c>
      <c r="L282" s="103" t="s">
        <v>15</v>
      </c>
    </row>
    <row r="283" spans="1:12" s="104" customFormat="1" ht="180">
      <c r="A283" s="94">
        <v>114</v>
      </c>
      <c r="B283" s="106" t="s">
        <v>680</v>
      </c>
      <c r="C283" s="107" t="s">
        <v>596</v>
      </c>
      <c r="D283" s="106" t="s">
        <v>679</v>
      </c>
      <c r="E283" s="98" t="s">
        <v>11</v>
      </c>
      <c r="F283" s="98">
        <v>1</v>
      </c>
      <c r="G283" s="105">
        <v>2278884</v>
      </c>
      <c r="H283" s="99">
        <f t="shared" ref="H283:H286" si="102">F283*G283</f>
        <v>2278884</v>
      </c>
      <c r="I283" s="100">
        <f t="shared" ref="I283:I286" si="103">H283*1.12</f>
        <v>2552350.08</v>
      </c>
      <c r="J283" s="101" t="s">
        <v>675</v>
      </c>
      <c r="K283" s="102" t="s">
        <v>17</v>
      </c>
      <c r="L283" s="103" t="s">
        <v>15</v>
      </c>
    </row>
    <row r="284" spans="1:12" s="104" customFormat="1" ht="57.75" customHeight="1">
      <c r="A284" s="94">
        <v>115</v>
      </c>
      <c r="B284" s="193" t="s">
        <v>682</v>
      </c>
      <c r="C284" s="248" t="s">
        <v>596</v>
      </c>
      <c r="D284" s="193" t="s">
        <v>688</v>
      </c>
      <c r="E284" s="248" t="s">
        <v>681</v>
      </c>
      <c r="F284" s="248">
        <v>43</v>
      </c>
      <c r="G284" s="191">
        <v>10714.29</v>
      </c>
      <c r="H284" s="99">
        <f t="shared" si="102"/>
        <v>460714.47000000003</v>
      </c>
      <c r="I284" s="100">
        <f t="shared" si="103"/>
        <v>516000.20640000008</v>
      </c>
      <c r="J284" s="186" t="s">
        <v>195</v>
      </c>
      <c r="K284" s="249" t="s">
        <v>683</v>
      </c>
      <c r="L284" s="107" t="s">
        <v>684</v>
      </c>
    </row>
    <row r="285" spans="1:12" s="104" customFormat="1" ht="84.75" customHeight="1">
      <c r="A285" s="94">
        <v>116</v>
      </c>
      <c r="B285" s="95" t="s">
        <v>689</v>
      </c>
      <c r="C285" s="96" t="s">
        <v>596</v>
      </c>
      <c r="D285" s="102" t="s">
        <v>611</v>
      </c>
      <c r="E285" s="98" t="s">
        <v>11</v>
      </c>
      <c r="F285" s="98">
        <v>1</v>
      </c>
      <c r="G285" s="256">
        <v>5772326</v>
      </c>
      <c r="H285" s="99">
        <f t="shared" si="102"/>
        <v>5772326</v>
      </c>
      <c r="I285" s="100">
        <f t="shared" si="103"/>
        <v>6465005.120000001</v>
      </c>
      <c r="J285" s="101" t="s">
        <v>136</v>
      </c>
      <c r="K285" s="102" t="s">
        <v>17</v>
      </c>
      <c r="L285" s="103" t="s">
        <v>15</v>
      </c>
    </row>
    <row r="286" spans="1:12" s="104" customFormat="1" ht="84.75" customHeight="1">
      <c r="A286" s="94">
        <v>117</v>
      </c>
      <c r="B286" s="95" t="s">
        <v>690</v>
      </c>
      <c r="C286" s="96" t="s">
        <v>598</v>
      </c>
      <c r="D286" s="95" t="s">
        <v>693</v>
      </c>
      <c r="E286" s="98" t="s">
        <v>11</v>
      </c>
      <c r="F286" s="98">
        <v>1</v>
      </c>
      <c r="G286" s="191">
        <v>225246</v>
      </c>
      <c r="H286" s="99">
        <f t="shared" si="102"/>
        <v>225246</v>
      </c>
      <c r="I286" s="100">
        <f t="shared" si="103"/>
        <v>252275.52000000002</v>
      </c>
      <c r="J286" s="101" t="s">
        <v>691</v>
      </c>
      <c r="K286" s="102" t="s">
        <v>17</v>
      </c>
      <c r="L286" s="103" t="s">
        <v>15</v>
      </c>
    </row>
    <row r="287" spans="1:12" ht="30.75" customHeight="1">
      <c r="A287" s="27"/>
      <c r="B287" s="268" t="s">
        <v>28</v>
      </c>
      <c r="C287" s="269"/>
      <c r="D287" s="269"/>
      <c r="E287" s="269"/>
      <c r="F287" s="269"/>
      <c r="G287" s="270"/>
      <c r="H287" s="85">
        <f>SUM(H170:H286)</f>
        <v>747188056.64571452</v>
      </c>
      <c r="I287" s="85">
        <f>SUM(I170:I286)</f>
        <v>836850623.44319999</v>
      </c>
      <c r="J287" s="22"/>
      <c r="K287" s="28" t="s">
        <v>0</v>
      </c>
      <c r="L287" s="23"/>
    </row>
    <row r="288" spans="1:12" ht="32.25" customHeight="1">
      <c r="A288" s="29"/>
      <c r="B288" s="271" t="s">
        <v>35</v>
      </c>
      <c r="C288" s="272"/>
      <c r="D288" s="272"/>
      <c r="E288" s="272"/>
      <c r="F288" s="272"/>
      <c r="G288" s="272"/>
      <c r="H288" s="272"/>
      <c r="I288" s="272"/>
      <c r="J288" s="272"/>
      <c r="K288" s="272"/>
      <c r="L288" s="273"/>
    </row>
    <row r="289" spans="1:12" s="11" customFormat="1" ht="198" customHeight="1">
      <c r="A289" s="44">
        <v>1</v>
      </c>
      <c r="B289" s="77" t="s">
        <v>193</v>
      </c>
      <c r="C289" s="65" t="s">
        <v>109</v>
      </c>
      <c r="D289" s="77" t="s">
        <v>194</v>
      </c>
      <c r="E289" s="14" t="s">
        <v>45</v>
      </c>
      <c r="F289" s="14">
        <v>1</v>
      </c>
      <c r="G289" s="42"/>
      <c r="H289" s="42">
        <v>291072</v>
      </c>
      <c r="I289" s="42">
        <f>H289*1.12</f>
        <v>326000.64000000001</v>
      </c>
      <c r="J289" s="8" t="s">
        <v>195</v>
      </c>
      <c r="K289" s="14"/>
      <c r="L289" s="34" t="s">
        <v>15</v>
      </c>
    </row>
    <row r="290" spans="1:12" s="11" customFormat="1" ht="247.5" customHeight="1">
      <c r="A290" s="44">
        <v>2</v>
      </c>
      <c r="B290" s="77" t="s">
        <v>287</v>
      </c>
      <c r="C290" s="65" t="s">
        <v>109</v>
      </c>
      <c r="D290" s="77" t="s">
        <v>288</v>
      </c>
      <c r="E290" s="14" t="s">
        <v>45</v>
      </c>
      <c r="F290" s="14">
        <v>1</v>
      </c>
      <c r="G290" s="42"/>
      <c r="H290" s="42">
        <v>1482609</v>
      </c>
      <c r="I290" s="42">
        <f>H290*1.12</f>
        <v>1660522.08</v>
      </c>
      <c r="J290" s="8" t="s">
        <v>289</v>
      </c>
      <c r="K290" s="14"/>
      <c r="L290" s="34" t="s">
        <v>15</v>
      </c>
    </row>
    <row r="291" spans="1:12" s="11" customFormat="1" ht="123" customHeight="1">
      <c r="A291" s="44">
        <v>3</v>
      </c>
      <c r="B291" s="77" t="s">
        <v>299</v>
      </c>
      <c r="C291" s="65" t="s">
        <v>300</v>
      </c>
      <c r="D291" s="77" t="s">
        <v>304</v>
      </c>
      <c r="E291" s="14" t="s">
        <v>45</v>
      </c>
      <c r="F291" s="14">
        <v>1</v>
      </c>
      <c r="G291" s="42"/>
      <c r="H291" s="126">
        <v>411200</v>
      </c>
      <c r="I291" s="126">
        <f>H291*1.12</f>
        <v>460544.00000000006</v>
      </c>
      <c r="J291" s="8" t="s">
        <v>301</v>
      </c>
      <c r="K291" s="14"/>
      <c r="L291" s="34" t="s">
        <v>15</v>
      </c>
    </row>
    <row r="292" spans="1:12" s="11" customFormat="1" ht="160.5" customHeight="1">
      <c r="A292" s="44">
        <v>4</v>
      </c>
      <c r="B292" s="77" t="s">
        <v>302</v>
      </c>
      <c r="C292" s="65" t="s">
        <v>300</v>
      </c>
      <c r="D292" s="77" t="s">
        <v>303</v>
      </c>
      <c r="E292" s="14" t="s">
        <v>45</v>
      </c>
      <c r="F292" s="14">
        <v>1</v>
      </c>
      <c r="G292" s="42"/>
      <c r="H292" s="126">
        <v>1387144</v>
      </c>
      <c r="I292" s="126">
        <f>H292*1.12</f>
        <v>1553601.2800000003</v>
      </c>
      <c r="J292" s="8" t="s">
        <v>144</v>
      </c>
      <c r="K292" s="14"/>
      <c r="L292" s="34" t="s">
        <v>15</v>
      </c>
    </row>
    <row r="293" spans="1:12" s="11" customFormat="1" ht="160.5" customHeight="1">
      <c r="A293" s="35">
        <v>5</v>
      </c>
      <c r="B293" s="43" t="s">
        <v>485</v>
      </c>
      <c r="C293" s="65" t="s">
        <v>109</v>
      </c>
      <c r="D293" s="140" t="s">
        <v>442</v>
      </c>
      <c r="E293" s="14" t="s">
        <v>45</v>
      </c>
      <c r="F293" s="14">
        <v>1</v>
      </c>
      <c r="G293" s="42"/>
      <c r="H293" s="126">
        <v>1295000</v>
      </c>
      <c r="I293" s="126">
        <f>H293*1.12</f>
        <v>1450400.0000000002</v>
      </c>
      <c r="J293" s="8" t="s">
        <v>486</v>
      </c>
      <c r="K293" s="14"/>
      <c r="L293" s="34" t="s">
        <v>15</v>
      </c>
    </row>
    <row r="294" spans="1:12" ht="22.5" customHeight="1">
      <c r="A294" s="27"/>
      <c r="B294" s="274" t="s">
        <v>36</v>
      </c>
      <c r="C294" s="275"/>
      <c r="D294" s="275"/>
      <c r="E294" s="275"/>
      <c r="F294" s="275"/>
      <c r="G294" s="276"/>
      <c r="H294" s="129">
        <f>SUM(H289:H293)</f>
        <v>4867025</v>
      </c>
      <c r="I294" s="129">
        <f>SUM(I289:I293)</f>
        <v>5451068.0000000009</v>
      </c>
      <c r="J294" s="30"/>
      <c r="K294" s="30"/>
      <c r="L294" s="30"/>
    </row>
    <row r="295" spans="1:12" ht="35.25" customHeight="1">
      <c r="A295" s="29"/>
      <c r="B295" s="260" t="s">
        <v>27</v>
      </c>
      <c r="C295" s="261"/>
      <c r="D295" s="261"/>
      <c r="E295" s="261"/>
      <c r="F295" s="261"/>
      <c r="G295" s="261"/>
      <c r="H295" s="261"/>
      <c r="I295" s="261"/>
      <c r="J295" s="261"/>
      <c r="K295" s="261"/>
      <c r="L295" s="262"/>
    </row>
    <row r="296" spans="1:12" ht="108.75" customHeight="1">
      <c r="A296" s="35">
        <v>1</v>
      </c>
      <c r="B296" s="6" t="s">
        <v>48</v>
      </c>
      <c r="C296" s="40" t="s">
        <v>33</v>
      </c>
      <c r="D296" s="6" t="s">
        <v>49</v>
      </c>
      <c r="E296" s="41" t="s">
        <v>10</v>
      </c>
      <c r="F296" s="42">
        <v>1</v>
      </c>
      <c r="G296" s="42"/>
      <c r="H296" s="42">
        <v>2986607</v>
      </c>
      <c r="I296" s="5">
        <f t="shared" ref="I296:I302" si="104">H296*1.12</f>
        <v>3344999.8400000003</v>
      </c>
      <c r="J296" s="43" t="s">
        <v>50</v>
      </c>
      <c r="K296" s="43"/>
      <c r="L296" s="7" t="s">
        <v>15</v>
      </c>
    </row>
    <row r="297" spans="1:12" ht="89.25" customHeight="1">
      <c r="A297" s="35">
        <v>2</v>
      </c>
      <c r="B297" s="7" t="s">
        <v>23</v>
      </c>
      <c r="C297" s="40" t="s">
        <v>34</v>
      </c>
      <c r="D297" s="7" t="s">
        <v>23</v>
      </c>
      <c r="E297" s="39" t="s">
        <v>10</v>
      </c>
      <c r="F297" s="39">
        <v>1</v>
      </c>
      <c r="G297" s="36"/>
      <c r="H297" s="36">
        <v>387505</v>
      </c>
      <c r="I297" s="45">
        <f t="shared" si="104"/>
        <v>434005.60000000003</v>
      </c>
      <c r="J297" s="7" t="s">
        <v>43</v>
      </c>
      <c r="K297" s="7"/>
      <c r="L297" s="7" t="s">
        <v>15</v>
      </c>
    </row>
    <row r="298" spans="1:12" ht="68.25" customHeight="1">
      <c r="A298" s="35">
        <v>3</v>
      </c>
      <c r="B298" s="43" t="s">
        <v>24</v>
      </c>
      <c r="C298" s="40" t="s">
        <v>34</v>
      </c>
      <c r="D298" s="7" t="s">
        <v>42</v>
      </c>
      <c r="E298" s="39" t="s">
        <v>10</v>
      </c>
      <c r="F298" s="39">
        <v>1</v>
      </c>
      <c r="G298" s="8"/>
      <c r="H298" s="8">
        <v>35310000</v>
      </c>
      <c r="I298" s="45">
        <f t="shared" si="104"/>
        <v>39547200.000000007</v>
      </c>
      <c r="J298" s="7" t="s">
        <v>44</v>
      </c>
      <c r="K298" s="7"/>
      <c r="L298" s="7" t="s">
        <v>15</v>
      </c>
    </row>
    <row r="299" spans="1:12" ht="68.25" customHeight="1">
      <c r="A299" s="35">
        <v>4</v>
      </c>
      <c r="B299" s="43" t="s">
        <v>116</v>
      </c>
      <c r="C299" s="40" t="s">
        <v>33</v>
      </c>
      <c r="D299" s="43" t="s">
        <v>116</v>
      </c>
      <c r="E299" s="39" t="s">
        <v>10</v>
      </c>
      <c r="F299" s="39">
        <v>1</v>
      </c>
      <c r="G299" s="8"/>
      <c r="H299" s="8">
        <v>59912</v>
      </c>
      <c r="I299" s="45">
        <f>H299*1.12</f>
        <v>67101.440000000002</v>
      </c>
      <c r="J299" s="7" t="s">
        <v>126</v>
      </c>
      <c r="K299" s="7"/>
      <c r="L299" s="7" t="s">
        <v>15</v>
      </c>
    </row>
    <row r="300" spans="1:12" ht="142.5" customHeight="1">
      <c r="A300" s="35">
        <v>5</v>
      </c>
      <c r="B300" s="43" t="s">
        <v>108</v>
      </c>
      <c r="C300" s="40" t="s">
        <v>109</v>
      </c>
      <c r="D300" s="43" t="s">
        <v>110</v>
      </c>
      <c r="E300" s="7" t="s">
        <v>10</v>
      </c>
      <c r="F300" s="43">
        <v>1</v>
      </c>
      <c r="G300" s="8"/>
      <c r="H300" s="63" t="s">
        <v>125</v>
      </c>
      <c r="I300" s="5"/>
      <c r="J300" s="7"/>
      <c r="K300" s="7"/>
      <c r="L300" s="7"/>
    </row>
    <row r="301" spans="1:12" ht="142.5" customHeight="1">
      <c r="A301" s="35">
        <v>6</v>
      </c>
      <c r="B301" s="43" t="s">
        <v>55</v>
      </c>
      <c r="C301" s="40" t="s">
        <v>109</v>
      </c>
      <c r="D301" s="43" t="s">
        <v>117</v>
      </c>
      <c r="E301" s="7" t="s">
        <v>10</v>
      </c>
      <c r="F301" s="43">
        <v>1</v>
      </c>
      <c r="G301" s="8"/>
      <c r="H301" s="8">
        <v>4141000</v>
      </c>
      <c r="I301" s="45">
        <f t="shared" si="104"/>
        <v>4637920</v>
      </c>
      <c r="J301" s="8" t="s">
        <v>118</v>
      </c>
      <c r="K301" s="7"/>
      <c r="L301" s="7" t="s">
        <v>119</v>
      </c>
    </row>
    <row r="302" spans="1:12" s="73" customFormat="1" ht="142.5" customHeight="1">
      <c r="A302" s="35">
        <v>7</v>
      </c>
      <c r="B302" s="43" t="s">
        <v>120</v>
      </c>
      <c r="C302" s="40" t="s">
        <v>121</v>
      </c>
      <c r="D302" s="43" t="s">
        <v>122</v>
      </c>
      <c r="E302" s="7" t="s">
        <v>10</v>
      </c>
      <c r="F302" s="43">
        <v>1</v>
      </c>
      <c r="G302" s="8"/>
      <c r="H302" s="78">
        <v>4947738.3899999997</v>
      </c>
      <c r="I302" s="45">
        <f t="shared" si="104"/>
        <v>5541466.9967999998</v>
      </c>
      <c r="J302" s="8" t="s">
        <v>430</v>
      </c>
      <c r="K302" s="7"/>
      <c r="L302" s="7" t="s">
        <v>119</v>
      </c>
    </row>
    <row r="303" spans="1:12" ht="142.5" customHeight="1">
      <c r="A303" s="35">
        <v>8</v>
      </c>
      <c r="B303" s="43" t="s">
        <v>127</v>
      </c>
      <c r="C303" s="40" t="s">
        <v>33</v>
      </c>
      <c r="D303" s="43" t="s">
        <v>129</v>
      </c>
      <c r="E303" s="7" t="s">
        <v>10</v>
      </c>
      <c r="F303" s="43">
        <v>1</v>
      </c>
      <c r="G303" s="8"/>
      <c r="H303" s="8">
        <v>83022153.629999995</v>
      </c>
      <c r="I303" s="45">
        <f t="shared" ref="I303:I313" si="105">H303*1.12</f>
        <v>92984812.065600008</v>
      </c>
      <c r="J303" s="8" t="s">
        <v>128</v>
      </c>
      <c r="K303" s="7"/>
      <c r="L303" s="7" t="s">
        <v>15</v>
      </c>
    </row>
    <row r="304" spans="1:12" ht="142.5" customHeight="1">
      <c r="A304" s="35">
        <v>9</v>
      </c>
      <c r="B304" s="43" t="s">
        <v>130</v>
      </c>
      <c r="C304" s="40" t="s">
        <v>109</v>
      </c>
      <c r="D304" s="43" t="s">
        <v>131</v>
      </c>
      <c r="E304" s="7" t="s">
        <v>10</v>
      </c>
      <c r="F304" s="43">
        <v>1</v>
      </c>
      <c r="G304" s="8"/>
      <c r="H304" s="8">
        <v>1068750</v>
      </c>
      <c r="I304" s="45">
        <f t="shared" si="105"/>
        <v>1197000</v>
      </c>
      <c r="J304" s="8" t="s">
        <v>132</v>
      </c>
      <c r="K304" s="7"/>
      <c r="L304" s="7" t="s">
        <v>133</v>
      </c>
    </row>
    <row r="305" spans="1:12" ht="129.75" customHeight="1">
      <c r="A305" s="35">
        <v>10</v>
      </c>
      <c r="B305" s="43" t="s">
        <v>148</v>
      </c>
      <c r="C305" s="40" t="s">
        <v>109</v>
      </c>
      <c r="D305" s="43" t="s">
        <v>149</v>
      </c>
      <c r="E305" s="7" t="s">
        <v>10</v>
      </c>
      <c r="F305" s="43">
        <v>1</v>
      </c>
      <c r="G305" s="8"/>
      <c r="H305" s="8">
        <v>39870</v>
      </c>
      <c r="I305" s="45">
        <f t="shared" si="105"/>
        <v>44654.400000000001</v>
      </c>
      <c r="J305" s="8" t="s">
        <v>182</v>
      </c>
      <c r="K305" s="7"/>
      <c r="L305" s="7" t="s">
        <v>150</v>
      </c>
    </row>
    <row r="306" spans="1:12" s="151" customFormat="1" ht="165" customHeight="1">
      <c r="A306" s="35">
        <v>11</v>
      </c>
      <c r="B306" s="43" t="s">
        <v>179</v>
      </c>
      <c r="C306" s="43" t="s">
        <v>109</v>
      </c>
      <c r="D306" s="71" t="s">
        <v>180</v>
      </c>
      <c r="E306" s="43" t="s">
        <v>10</v>
      </c>
      <c r="F306" s="43">
        <v>1</v>
      </c>
      <c r="G306" s="8"/>
      <c r="H306" s="8">
        <v>2499000</v>
      </c>
      <c r="I306" s="45">
        <f t="shared" si="105"/>
        <v>2798880.0000000005</v>
      </c>
      <c r="J306" s="8" t="s">
        <v>186</v>
      </c>
      <c r="K306" s="7"/>
      <c r="L306" s="7" t="s">
        <v>181</v>
      </c>
    </row>
    <row r="307" spans="1:12" ht="79.5" customHeight="1">
      <c r="A307" s="35">
        <v>12</v>
      </c>
      <c r="B307" s="43" t="s">
        <v>198</v>
      </c>
      <c r="C307" s="43" t="s">
        <v>33</v>
      </c>
      <c r="D307" s="43" t="s">
        <v>199</v>
      </c>
      <c r="E307" s="43" t="s">
        <v>10</v>
      </c>
      <c r="F307" s="43">
        <v>1</v>
      </c>
      <c r="G307" s="8"/>
      <c r="H307" s="42">
        <v>3700302.9</v>
      </c>
      <c r="I307" s="74">
        <f t="shared" si="105"/>
        <v>4144339.2480000001</v>
      </c>
      <c r="J307" s="42" t="s">
        <v>217</v>
      </c>
      <c r="K307" s="7"/>
      <c r="L307" s="7" t="s">
        <v>15</v>
      </c>
    </row>
    <row r="308" spans="1:12" ht="154.5" customHeight="1">
      <c r="A308" s="35">
        <v>13</v>
      </c>
      <c r="B308" s="33" t="s">
        <v>200</v>
      </c>
      <c r="C308" s="40" t="s">
        <v>33</v>
      </c>
      <c r="D308" s="43" t="s">
        <v>201</v>
      </c>
      <c r="E308" s="39" t="s">
        <v>10</v>
      </c>
      <c r="F308" s="39">
        <v>1</v>
      </c>
      <c r="G308" s="8"/>
      <c r="H308" s="8">
        <v>888000</v>
      </c>
      <c r="I308" s="45">
        <f t="shared" si="105"/>
        <v>994560.00000000012</v>
      </c>
      <c r="J308" s="8" t="s">
        <v>202</v>
      </c>
      <c r="K308" s="7"/>
      <c r="L308" s="7" t="s">
        <v>15</v>
      </c>
    </row>
    <row r="309" spans="1:12" s="73" customFormat="1" ht="183.75" customHeight="1">
      <c r="A309" s="35">
        <v>14</v>
      </c>
      <c r="B309" s="43" t="s">
        <v>227</v>
      </c>
      <c r="C309" s="43" t="s">
        <v>109</v>
      </c>
      <c r="D309" s="43" t="s">
        <v>235</v>
      </c>
      <c r="E309" s="43" t="s">
        <v>10</v>
      </c>
      <c r="F309" s="43">
        <v>1</v>
      </c>
      <c r="G309" s="78"/>
      <c r="H309" s="8">
        <v>4680000</v>
      </c>
      <c r="I309" s="74">
        <f t="shared" si="105"/>
        <v>5241600.0000000009</v>
      </c>
      <c r="J309" s="8" t="s">
        <v>229</v>
      </c>
      <c r="K309" s="7"/>
      <c r="L309" s="43" t="s">
        <v>181</v>
      </c>
    </row>
    <row r="310" spans="1:12" s="73" customFormat="1" ht="154.5" customHeight="1">
      <c r="A310" s="35">
        <v>15</v>
      </c>
      <c r="B310" s="43" t="s">
        <v>228</v>
      </c>
      <c r="C310" s="43" t="s">
        <v>109</v>
      </c>
      <c r="D310" s="71" t="s">
        <v>236</v>
      </c>
      <c r="E310" s="43" t="s">
        <v>10</v>
      </c>
      <c r="F310" s="43">
        <v>1</v>
      </c>
      <c r="G310" s="78"/>
      <c r="H310" s="8">
        <v>3120000</v>
      </c>
      <c r="I310" s="45">
        <f t="shared" si="105"/>
        <v>3494400.0000000005</v>
      </c>
      <c r="J310" s="8" t="s">
        <v>230</v>
      </c>
      <c r="K310" s="7"/>
      <c r="L310" s="43" t="s">
        <v>181</v>
      </c>
    </row>
    <row r="311" spans="1:12" s="73" customFormat="1" ht="154.5" customHeight="1">
      <c r="A311" s="35">
        <v>16</v>
      </c>
      <c r="B311" s="43" t="s">
        <v>231</v>
      </c>
      <c r="C311" s="43" t="s">
        <v>33</v>
      </c>
      <c r="D311" s="43" t="s">
        <v>232</v>
      </c>
      <c r="E311" s="43" t="s">
        <v>10</v>
      </c>
      <c r="F311" s="43">
        <v>1</v>
      </c>
      <c r="G311" s="78"/>
      <c r="H311" s="8">
        <v>760702.1</v>
      </c>
      <c r="I311" s="45">
        <f t="shared" si="105"/>
        <v>851986.35200000007</v>
      </c>
      <c r="J311" s="8" t="s">
        <v>233</v>
      </c>
      <c r="K311" s="7"/>
      <c r="L311" s="43" t="s">
        <v>234</v>
      </c>
    </row>
    <row r="312" spans="1:12" s="73" customFormat="1" ht="154.5" customHeight="1">
      <c r="A312" s="35">
        <v>17</v>
      </c>
      <c r="B312" s="43" t="s">
        <v>277</v>
      </c>
      <c r="C312" s="43" t="s">
        <v>109</v>
      </c>
      <c r="D312" s="43" t="s">
        <v>278</v>
      </c>
      <c r="E312" s="43" t="s">
        <v>10</v>
      </c>
      <c r="F312" s="43">
        <v>1</v>
      </c>
      <c r="G312" s="78"/>
      <c r="H312" s="8">
        <v>6110000</v>
      </c>
      <c r="I312" s="45">
        <f t="shared" si="105"/>
        <v>6843200.0000000009</v>
      </c>
      <c r="J312" s="8" t="s">
        <v>279</v>
      </c>
      <c r="K312" s="7"/>
      <c r="L312" s="43" t="s">
        <v>280</v>
      </c>
    </row>
    <row r="313" spans="1:12" s="73" customFormat="1" ht="154.5" customHeight="1">
      <c r="A313" s="35">
        <v>18</v>
      </c>
      <c r="B313" s="7" t="s">
        <v>290</v>
      </c>
      <c r="C313" s="40" t="s">
        <v>34</v>
      </c>
      <c r="D313" s="7" t="s">
        <v>291</v>
      </c>
      <c r="E313" s="39" t="s">
        <v>10</v>
      </c>
      <c r="F313" s="39">
        <v>1</v>
      </c>
      <c r="G313" s="36"/>
      <c r="H313" s="36">
        <v>36973</v>
      </c>
      <c r="I313" s="45">
        <f t="shared" si="105"/>
        <v>41409.760000000002</v>
      </c>
      <c r="J313" s="7" t="s">
        <v>43</v>
      </c>
      <c r="K313" s="7"/>
      <c r="L313" s="7" t="s">
        <v>15</v>
      </c>
    </row>
    <row r="314" spans="1:12" s="73" customFormat="1" ht="154.5" customHeight="1">
      <c r="A314" s="35">
        <v>19</v>
      </c>
      <c r="B314" s="7" t="s">
        <v>384</v>
      </c>
      <c r="C314" s="40" t="s">
        <v>109</v>
      </c>
      <c r="D314" s="7" t="s">
        <v>385</v>
      </c>
      <c r="E314" s="43" t="s">
        <v>10</v>
      </c>
      <c r="F314" s="43">
        <v>1</v>
      </c>
      <c r="G314" s="78"/>
      <c r="H314" s="8">
        <v>4160000</v>
      </c>
      <c r="I314" s="45">
        <f t="shared" ref="I314:I318" si="106">H314*1.12</f>
        <v>4659200</v>
      </c>
      <c r="J314" s="8" t="s">
        <v>386</v>
      </c>
      <c r="K314" s="7"/>
      <c r="L314" s="43" t="s">
        <v>387</v>
      </c>
    </row>
    <row r="315" spans="1:12" s="137" customFormat="1" ht="154.5" customHeight="1" thickBot="1">
      <c r="A315" s="184">
        <v>20</v>
      </c>
      <c r="B315" s="175" t="s">
        <v>120</v>
      </c>
      <c r="C315" s="174" t="s">
        <v>121</v>
      </c>
      <c r="D315" s="175" t="s">
        <v>526</v>
      </c>
      <c r="E315" s="176" t="s">
        <v>10</v>
      </c>
      <c r="F315" s="176">
        <v>1</v>
      </c>
      <c r="G315" s="177"/>
      <c r="H315" s="178">
        <v>736150</v>
      </c>
      <c r="I315" s="179">
        <f t="shared" si="106"/>
        <v>824488.00000000012</v>
      </c>
      <c r="J315" s="178" t="s">
        <v>525</v>
      </c>
      <c r="K315" s="175"/>
      <c r="L315" s="176" t="s">
        <v>119</v>
      </c>
    </row>
    <row r="316" spans="1:12" s="104" customFormat="1" ht="120">
      <c r="A316" s="199">
        <v>21</v>
      </c>
      <c r="B316" s="200" t="s">
        <v>626</v>
      </c>
      <c r="C316" s="201" t="s">
        <v>631</v>
      </c>
      <c r="D316" s="200" t="s">
        <v>630</v>
      </c>
      <c r="E316" s="202" t="s">
        <v>10</v>
      </c>
      <c r="F316" s="203">
        <v>1</v>
      </c>
      <c r="G316" s="204"/>
      <c r="H316" s="205">
        <v>490467</v>
      </c>
      <c r="I316" s="206">
        <f t="shared" si="106"/>
        <v>549323.04</v>
      </c>
      <c r="J316" s="205" t="s">
        <v>632</v>
      </c>
      <c r="K316" s="200"/>
      <c r="L316" s="203" t="s">
        <v>638</v>
      </c>
    </row>
    <row r="317" spans="1:12" s="104" customFormat="1" ht="120">
      <c r="A317" s="113">
        <v>22</v>
      </c>
      <c r="B317" s="95" t="s">
        <v>625</v>
      </c>
      <c r="C317" s="107" t="s">
        <v>631</v>
      </c>
      <c r="D317" s="95" t="s">
        <v>628</v>
      </c>
      <c r="E317" s="108" t="s">
        <v>10</v>
      </c>
      <c r="F317" s="207">
        <v>1</v>
      </c>
      <c r="G317" s="99"/>
      <c r="H317" s="101">
        <v>1117268</v>
      </c>
      <c r="I317" s="206">
        <f t="shared" si="106"/>
        <v>1251340.1600000001</v>
      </c>
      <c r="J317" s="205" t="s">
        <v>632</v>
      </c>
      <c r="K317" s="95"/>
      <c r="L317" s="203" t="s">
        <v>638</v>
      </c>
    </row>
    <row r="318" spans="1:12" s="104" customFormat="1" ht="120">
      <c r="A318" s="113">
        <v>23</v>
      </c>
      <c r="B318" s="95" t="s">
        <v>627</v>
      </c>
      <c r="C318" s="107" t="s">
        <v>631</v>
      </c>
      <c r="D318" s="95" t="s">
        <v>629</v>
      </c>
      <c r="E318" s="108" t="s">
        <v>10</v>
      </c>
      <c r="F318" s="207">
        <v>1</v>
      </c>
      <c r="G318" s="99"/>
      <c r="H318" s="101">
        <v>1150000</v>
      </c>
      <c r="I318" s="206">
        <f t="shared" si="106"/>
        <v>1288000.0000000002</v>
      </c>
      <c r="J318" s="205" t="s">
        <v>632</v>
      </c>
      <c r="K318" s="95"/>
      <c r="L318" s="203" t="s">
        <v>638</v>
      </c>
    </row>
    <row r="319" spans="1:12" s="104" customFormat="1" ht="54.75" customHeight="1">
      <c r="A319" s="113">
        <v>24</v>
      </c>
      <c r="B319" s="106" t="s">
        <v>676</v>
      </c>
      <c r="C319" s="107" t="s">
        <v>598</v>
      </c>
      <c r="D319" s="95" t="s">
        <v>677</v>
      </c>
      <c r="E319" s="98" t="s">
        <v>10</v>
      </c>
      <c r="F319" s="98">
        <v>1</v>
      </c>
      <c r="G319" s="99"/>
      <c r="H319" s="99">
        <v>128641</v>
      </c>
      <c r="I319" s="100">
        <f>H319*1.12</f>
        <v>144077.92000000001</v>
      </c>
      <c r="J319" s="101" t="s">
        <v>673</v>
      </c>
      <c r="K319" s="102"/>
      <c r="L319" s="103" t="s">
        <v>15</v>
      </c>
    </row>
    <row r="320" spans="1:12" s="104" customFormat="1" ht="204.75">
      <c r="A320" s="113">
        <v>25</v>
      </c>
      <c r="B320" s="186" t="s">
        <v>685</v>
      </c>
      <c r="C320" s="196" t="s">
        <v>650</v>
      </c>
      <c r="D320" s="197" t="s">
        <v>687</v>
      </c>
      <c r="E320" s="237" t="s">
        <v>10</v>
      </c>
      <c r="F320" s="186">
        <v>1</v>
      </c>
      <c r="G320" s="250"/>
      <c r="H320" s="99">
        <v>1935149</v>
      </c>
      <c r="I320" s="100">
        <f>H320*1.12</f>
        <v>2167366.8800000004</v>
      </c>
      <c r="J320" s="186" t="s">
        <v>686</v>
      </c>
      <c r="L320" s="186" t="s">
        <v>15</v>
      </c>
    </row>
    <row r="321" spans="1:12" ht="33.75" customHeight="1">
      <c r="A321" s="31"/>
      <c r="B321" s="264" t="s">
        <v>29</v>
      </c>
      <c r="C321" s="264"/>
      <c r="D321" s="264"/>
      <c r="E321" s="277"/>
      <c r="F321" s="264"/>
      <c r="G321" s="264"/>
      <c r="H321" s="85">
        <f>SUM(H296:H320)</f>
        <v>163476189.01999998</v>
      </c>
      <c r="I321" s="85">
        <f>SUM(I296:I320)</f>
        <v>183093331.70239997</v>
      </c>
      <c r="J321" s="28"/>
      <c r="K321" s="28"/>
      <c r="L321" s="28"/>
    </row>
    <row r="322" spans="1:12" ht="36.75" customHeight="1">
      <c r="A322" s="31"/>
      <c r="B322" s="264" t="s">
        <v>31</v>
      </c>
      <c r="C322" s="264"/>
      <c r="D322" s="264"/>
      <c r="E322" s="264"/>
      <c r="F322" s="264"/>
      <c r="G322" s="264"/>
      <c r="H322" s="85">
        <f>H287+H321+H294</f>
        <v>915531270.6657145</v>
      </c>
      <c r="I322" s="85">
        <f>I287+I321+I294</f>
        <v>1025395023.1456</v>
      </c>
      <c r="J322" s="28"/>
      <c r="K322" s="28"/>
      <c r="L322" s="28"/>
    </row>
    <row r="323" spans="1:12" ht="31.5" customHeight="1">
      <c r="A323" s="13"/>
      <c r="B323" s="265" t="s">
        <v>32</v>
      </c>
      <c r="C323" s="266"/>
      <c r="D323" s="266"/>
      <c r="E323" s="266"/>
      <c r="F323" s="266"/>
      <c r="G323" s="267"/>
      <c r="H323" s="86">
        <f>H167+H322</f>
        <v>1566577835.0361433</v>
      </c>
      <c r="I323" s="86">
        <f>I322+I167</f>
        <v>1754657175.2404799</v>
      </c>
      <c r="J323" s="17"/>
      <c r="K323" s="18"/>
      <c r="L323" s="18"/>
    </row>
    <row r="324" spans="1:12" ht="30.75" customHeight="1">
      <c r="A324" s="263" t="s">
        <v>639</v>
      </c>
      <c r="B324" s="263"/>
      <c r="C324" s="263"/>
      <c r="D324" s="263"/>
      <c r="E324" s="263"/>
      <c r="F324" s="263"/>
      <c r="G324" s="263"/>
      <c r="H324" s="263"/>
      <c r="I324" s="263"/>
      <c r="J324" s="263"/>
      <c r="K324" s="263"/>
      <c r="L324" s="263"/>
    </row>
    <row r="325" spans="1:12" s="12" customFormat="1" ht="27.75" customHeight="1">
      <c r="A325" s="3"/>
      <c r="B325" s="16"/>
      <c r="C325" s="3"/>
      <c r="D325" s="15"/>
      <c r="E325" s="3"/>
      <c r="F325" s="3"/>
      <c r="G325" s="9"/>
      <c r="H325" s="9"/>
      <c r="I325" s="9"/>
      <c r="J325" s="16"/>
      <c r="K325" s="16"/>
      <c r="L325" s="16"/>
    </row>
    <row r="326" spans="1:12" s="12" customFormat="1" ht="29.25" customHeight="1">
      <c r="A326" s="3"/>
      <c r="B326" s="16"/>
      <c r="C326" s="3"/>
      <c r="D326" s="15"/>
      <c r="E326" s="3"/>
      <c r="F326" s="3"/>
      <c r="G326" s="9"/>
      <c r="H326" s="9"/>
      <c r="I326" s="9"/>
      <c r="J326" s="16"/>
      <c r="K326" s="16"/>
      <c r="L326" s="16"/>
    </row>
    <row r="327" spans="1:12" ht="33.75" customHeight="1"/>
  </sheetData>
  <protectedRanges>
    <protectedRange sqref="F54:F61 B56:C56 C57:C79 C81" name="Диапазон2_4_1"/>
    <protectedRange password="CF7A" sqref="F54:F61 B56:C56 C57:C79 C81"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25">
    <mergeCell ref="J2:L4"/>
    <mergeCell ref="B149:G149"/>
    <mergeCell ref="B147:L147"/>
    <mergeCell ref="B167:G167"/>
    <mergeCell ref="B11:L11"/>
    <mergeCell ref="B150:L150"/>
    <mergeCell ref="D7:I7"/>
    <mergeCell ref="C6:I6"/>
    <mergeCell ref="D8:I8"/>
    <mergeCell ref="B166:G166"/>
    <mergeCell ref="B10:L10"/>
    <mergeCell ref="C51:G51"/>
    <mergeCell ref="C29:G29"/>
    <mergeCell ref="C30:G30"/>
    <mergeCell ref="C44:G44"/>
    <mergeCell ref="B168:L168"/>
    <mergeCell ref="B169:L169"/>
    <mergeCell ref="A324:L324"/>
    <mergeCell ref="B322:G322"/>
    <mergeCell ref="B323:G323"/>
    <mergeCell ref="B295:L295"/>
    <mergeCell ref="B287:G287"/>
    <mergeCell ref="B288:L288"/>
    <mergeCell ref="B294:G294"/>
    <mergeCell ref="B321:G321"/>
  </mergeCells>
  <pageMargins left="0.51181102362204722" right="0.51181102362204722" top="0.74803149606299213" bottom="0.74803149606299213" header="0.31496062992125984" footer="0.31496062992125984"/>
  <pageSetup paperSize="9" scale="41" fitToHeight="0" orientation="landscape" r:id="rId1"/>
  <rowBreaks count="1" manualBreakCount="1">
    <brk id="167" min="1" max="11" man="1"/>
  </rowBreaks>
</worksheet>
</file>

<file path=xl/worksheets/sheet2.xml><?xml version="1.0" encoding="utf-8"?>
<worksheet xmlns="http://schemas.openxmlformats.org/spreadsheetml/2006/main" xmlns:r="http://schemas.openxmlformats.org/officeDocument/2006/relationships">
  <dimension ref="A1:B12"/>
  <sheetViews>
    <sheetView topLeftCell="A10" workbookViewId="0">
      <selection activeCell="B12" sqref="B12"/>
    </sheetView>
  </sheetViews>
  <sheetFormatPr defaultRowHeight="15"/>
  <cols>
    <col min="1" max="1" width="16.140625" style="62" customWidth="1"/>
    <col min="2" max="2" width="20.85546875" style="62" customWidth="1"/>
  </cols>
  <sheetData>
    <row r="1" spans="1:2" ht="31.5" customHeight="1">
      <c r="A1" s="68">
        <f>1*ПЗ!H323</f>
        <v>1566577835.0361433</v>
      </c>
      <c r="B1" s="69">
        <f>ПЗ!I323/1.12</f>
        <v>1566658192.1789999</v>
      </c>
    </row>
    <row r="12" spans="1:2" ht="345">
      <c r="B12" s="62" t="s">
        <v>154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Cулейменова</cp:lastModifiedBy>
  <cp:lastPrinted>2014-11-12T03:14:58Z</cp:lastPrinted>
  <dcterms:created xsi:type="dcterms:W3CDTF">2012-01-05T05:15:13Z</dcterms:created>
  <dcterms:modified xsi:type="dcterms:W3CDTF">2014-11-24T09:38:20Z</dcterms:modified>
</cp:coreProperties>
</file>