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20" yWindow="5925" windowWidth="23895" windowHeight="5850"/>
  </bookViews>
  <sheets>
    <sheet name="ПЗ" sheetId="7" r:id="rId1"/>
    <sheet name="Лист1" sheetId="11" r:id="rId2"/>
  </sheets>
  <definedNames>
    <definedName name="_xlnm.Print_Area" localSheetId="0">ПЗ!$A$1:$L$307</definedName>
  </definedNames>
  <calcPr calcId="125725" refMode="R1C1"/>
</workbook>
</file>

<file path=xl/calcChain.xml><?xml version="1.0" encoding="utf-8"?>
<calcChain xmlns="http://schemas.openxmlformats.org/spreadsheetml/2006/main">
  <c r="H143" i="7"/>
  <c r="I143" s="1"/>
  <c r="H270"/>
  <c r="I270" s="1"/>
  <c r="I303" l="1"/>
  <c r="I302"/>
  <c r="I301"/>
  <c r="H304"/>
  <c r="H142" l="1"/>
  <c r="I142" s="1"/>
  <c r="H136" l="1"/>
  <c r="H137"/>
  <c r="I137" s="1"/>
  <c r="H138"/>
  <c r="I138" s="1"/>
  <c r="H139"/>
  <c r="I139" s="1"/>
  <c r="H140"/>
  <c r="I140" s="1"/>
  <c r="H141"/>
  <c r="I141" s="1"/>
  <c r="I136" l="1"/>
  <c r="H271"/>
  <c r="I271" s="1"/>
  <c r="H269"/>
  <c r="I269" s="1"/>
  <c r="H135" l="1"/>
  <c r="I135" s="1"/>
  <c r="H134" l="1"/>
  <c r="I134" s="1"/>
  <c r="I268" l="1"/>
  <c r="H133" l="1"/>
  <c r="I133" s="1"/>
  <c r="H267" l="1"/>
  <c r="I267" s="1"/>
  <c r="H266"/>
  <c r="I266" l="1"/>
  <c r="H132"/>
  <c r="I132" s="1"/>
  <c r="H131" l="1"/>
  <c r="I131" s="1"/>
  <c r="G130" l="1"/>
  <c r="H130" s="1"/>
  <c r="I130" s="1"/>
  <c r="H265" l="1"/>
  <c r="I265" s="1"/>
  <c r="G129"/>
  <c r="H129" s="1"/>
  <c r="I129" s="1"/>
  <c r="G128" l="1"/>
  <c r="H128" s="1"/>
  <c r="I128" s="1"/>
  <c r="G127"/>
  <c r="H127" s="1"/>
  <c r="I127" s="1"/>
  <c r="G126"/>
  <c r="H126" s="1"/>
  <c r="I126" s="1"/>
  <c r="G125"/>
  <c r="H125" s="1"/>
  <c r="I125" s="1"/>
  <c r="G124"/>
  <c r="H124" s="1"/>
  <c r="I124" s="1"/>
  <c r="I264" l="1"/>
  <c r="I263"/>
  <c r="I262"/>
  <c r="H121" l="1"/>
  <c r="I121" s="1"/>
  <c r="H122"/>
  <c r="I122" s="1"/>
  <c r="H123"/>
  <c r="I123" s="1"/>
  <c r="H120"/>
  <c r="I120" s="1"/>
  <c r="G119"/>
  <c r="H119" s="1"/>
  <c r="I119" s="1"/>
  <c r="G118"/>
  <c r="H118" s="1"/>
  <c r="I118" s="1"/>
  <c r="G117"/>
  <c r="H117" s="1"/>
  <c r="I117" s="1"/>
  <c r="G116"/>
  <c r="H116" s="1"/>
  <c r="I116" s="1"/>
  <c r="G115"/>
  <c r="H115" s="1"/>
  <c r="I115" s="1"/>
  <c r="G114" l="1"/>
  <c r="H114" s="1"/>
  <c r="I114" s="1"/>
  <c r="G113" l="1"/>
  <c r="H113" s="1"/>
  <c r="I113" s="1"/>
  <c r="G112" l="1"/>
  <c r="H112" s="1"/>
  <c r="I112" s="1"/>
  <c r="G111" l="1"/>
  <c r="H111" s="1"/>
  <c r="I111" s="1"/>
  <c r="H261" l="1"/>
  <c r="I261" s="1"/>
  <c r="I260" l="1"/>
  <c r="I259"/>
  <c r="I258"/>
  <c r="I257"/>
  <c r="H110"/>
  <c r="I110" s="1"/>
  <c r="I300" l="1"/>
  <c r="H256" l="1"/>
  <c r="I256" s="1"/>
  <c r="H255"/>
  <c r="I255" s="1"/>
  <c r="H254"/>
  <c r="I254" s="1"/>
  <c r="I253"/>
  <c r="H109"/>
  <c r="I109" s="1"/>
  <c r="H108"/>
  <c r="I108" s="1"/>
  <c r="H107" l="1"/>
  <c r="I107" s="1"/>
  <c r="I252"/>
  <c r="I251" l="1"/>
  <c r="I250"/>
  <c r="I249"/>
  <c r="H106" l="1"/>
  <c r="I106" s="1"/>
  <c r="H248"/>
  <c r="I248" s="1"/>
  <c r="H247"/>
  <c r="I247" s="1"/>
  <c r="H246"/>
  <c r="I246" s="1"/>
  <c r="H242"/>
  <c r="I242" s="1"/>
  <c r="H245"/>
  <c r="I245" s="1"/>
  <c r="H243"/>
  <c r="I243" s="1"/>
  <c r="H244"/>
  <c r="I244" s="1"/>
  <c r="H105" l="1"/>
  <c r="I105" l="1"/>
  <c r="H241"/>
  <c r="I240"/>
  <c r="H239"/>
  <c r="I239" s="1"/>
  <c r="H238"/>
  <c r="I238" s="1"/>
  <c r="H237"/>
  <c r="I237" s="1"/>
  <c r="H236"/>
  <c r="I236" s="1"/>
  <c r="H235"/>
  <c r="I235" s="1"/>
  <c r="I241" l="1"/>
  <c r="H102"/>
  <c r="I102" s="1"/>
  <c r="H103"/>
  <c r="I103" s="1"/>
  <c r="H104"/>
  <c r="I104" s="1"/>
  <c r="H101"/>
  <c r="I101" s="1"/>
  <c r="H234" l="1"/>
  <c r="I234" s="1"/>
  <c r="H94" l="1"/>
  <c r="I94" s="1"/>
  <c r="H95"/>
  <c r="I95" s="1"/>
  <c r="H96"/>
  <c r="I96" s="1"/>
  <c r="H97"/>
  <c r="I97" s="1"/>
  <c r="H98"/>
  <c r="I98" s="1"/>
  <c r="H93"/>
  <c r="I93" s="1"/>
  <c r="I100"/>
  <c r="I99"/>
  <c r="I233"/>
  <c r="I232"/>
  <c r="I231"/>
  <c r="I230"/>
  <c r="I229" l="1"/>
  <c r="I228"/>
  <c r="I227"/>
  <c r="I226"/>
  <c r="I225" l="1"/>
  <c r="I224"/>
  <c r="H223"/>
  <c r="I223" s="1"/>
  <c r="H279"/>
  <c r="I278"/>
  <c r="H92" l="1"/>
  <c r="I92" s="1"/>
  <c r="H91" l="1"/>
  <c r="I91" s="1"/>
  <c r="H90"/>
  <c r="I90" s="1"/>
  <c r="H89"/>
  <c r="I89" s="1"/>
  <c r="H81" l="1"/>
  <c r="I81" s="1"/>
  <c r="H82"/>
  <c r="I82" s="1"/>
  <c r="H83"/>
  <c r="I83" s="1"/>
  <c r="H84"/>
  <c r="I84" s="1"/>
  <c r="H85"/>
  <c r="I85" s="1"/>
  <c r="H86"/>
  <c r="I86" s="1"/>
  <c r="H87"/>
  <c r="I87" s="1"/>
  <c r="H88"/>
  <c r="I88" s="1"/>
  <c r="I222" l="1"/>
  <c r="I221"/>
  <c r="H80" l="1"/>
  <c r="I80" s="1"/>
  <c r="H76" l="1"/>
  <c r="I76" s="1"/>
  <c r="H77"/>
  <c r="I77" s="1"/>
  <c r="H78"/>
  <c r="I78" s="1"/>
  <c r="H79"/>
  <c r="I79" s="1"/>
  <c r="H75" l="1"/>
  <c r="I75" s="1"/>
  <c r="I220" l="1"/>
  <c r="H163" l="1"/>
  <c r="I162"/>
  <c r="H74"/>
  <c r="I74" s="1"/>
  <c r="I219"/>
  <c r="I218"/>
  <c r="I217"/>
  <c r="I299" l="1"/>
  <c r="G73"/>
  <c r="H73" s="1"/>
  <c r="I73" s="1"/>
  <c r="G72"/>
  <c r="H72" s="1"/>
  <c r="I72" s="1"/>
  <c r="G71"/>
  <c r="H71" s="1"/>
  <c r="I71" s="1"/>
  <c r="G70"/>
  <c r="H70" s="1"/>
  <c r="I70" s="1"/>
  <c r="G69" l="1"/>
  <c r="H69" s="1"/>
  <c r="I69" s="1"/>
  <c r="G68"/>
  <c r="H68" s="1"/>
  <c r="I68" s="1"/>
  <c r="G67"/>
  <c r="H67" s="1"/>
  <c r="I67" s="1"/>
  <c r="G66"/>
  <c r="H66" s="1"/>
  <c r="I66" s="1"/>
  <c r="G65"/>
  <c r="H65" s="1"/>
  <c r="I65" s="1"/>
  <c r="I161" l="1"/>
  <c r="I160"/>
  <c r="I159"/>
  <c r="I216"/>
  <c r="H215"/>
  <c r="I215" s="1"/>
  <c r="I214"/>
  <c r="I158" l="1"/>
  <c r="H64" l="1"/>
  <c r="I64" s="1"/>
  <c r="G63"/>
  <c r="H63" s="1"/>
  <c r="I63" s="1"/>
  <c r="G62"/>
  <c r="H62" s="1"/>
  <c r="I62" s="1"/>
  <c r="H61"/>
  <c r="I61" s="1"/>
  <c r="H60"/>
  <c r="I60" s="1"/>
  <c r="H59"/>
  <c r="I59" s="1"/>
  <c r="H58"/>
  <c r="I58" s="1"/>
  <c r="H57"/>
  <c r="I57" s="1"/>
  <c r="H56"/>
  <c r="I56" s="1"/>
  <c r="H55"/>
  <c r="I55" s="1"/>
  <c r="H54"/>
  <c r="I54" l="1"/>
  <c r="I213"/>
  <c r="I212"/>
  <c r="I211"/>
  <c r="I210" l="1"/>
  <c r="I209"/>
  <c r="I208"/>
  <c r="I207"/>
  <c r="I206"/>
  <c r="H53" l="1"/>
  <c r="I53" s="1"/>
  <c r="G53"/>
  <c r="H52"/>
  <c r="I52" s="1"/>
  <c r="G52"/>
  <c r="I205" l="1"/>
  <c r="I204"/>
  <c r="I203"/>
  <c r="I277"/>
  <c r="I276"/>
  <c r="I156" l="1"/>
  <c r="I157"/>
  <c r="I202" l="1"/>
  <c r="I298" l="1"/>
  <c r="I275"/>
  <c r="I201"/>
  <c r="H50"/>
  <c r="I50" s="1"/>
  <c r="H49"/>
  <c r="I49" s="1"/>
  <c r="I297" l="1"/>
  <c r="I200" l="1"/>
  <c r="H48" l="1"/>
  <c r="H47"/>
  <c r="H46"/>
  <c r="I46" s="1"/>
  <c r="H45"/>
  <c r="I199"/>
  <c r="I198"/>
  <c r="I197"/>
  <c r="I196"/>
  <c r="I194"/>
  <c r="I195"/>
  <c r="I45" l="1"/>
  <c r="I48"/>
  <c r="I47"/>
  <c r="I193"/>
  <c r="H42"/>
  <c r="H43"/>
  <c r="I43" s="1"/>
  <c r="H41"/>
  <c r="I41" s="1"/>
  <c r="I42" l="1"/>
  <c r="I39"/>
  <c r="I40"/>
  <c r="I146"/>
  <c r="I147" s="1"/>
  <c r="H147"/>
  <c r="I149"/>
  <c r="I150"/>
  <c r="I151"/>
  <c r="I296" l="1"/>
  <c r="I294"/>
  <c r="I295"/>
  <c r="I38"/>
  <c r="H192"/>
  <c r="I192" s="1"/>
  <c r="G12"/>
  <c r="H12" s="1"/>
  <c r="G13"/>
  <c r="H13" s="1"/>
  <c r="I13" s="1"/>
  <c r="H14"/>
  <c r="I14" s="1"/>
  <c r="H15"/>
  <c r="I15" s="1"/>
  <c r="H16"/>
  <c r="H17"/>
  <c r="I17" s="1"/>
  <c r="H18"/>
  <c r="I18" s="1"/>
  <c r="H19"/>
  <c r="I19" s="1"/>
  <c r="H20"/>
  <c r="I20" s="1"/>
  <c r="H21"/>
  <c r="I21" s="1"/>
  <c r="H22"/>
  <c r="I22" s="1"/>
  <c r="H23"/>
  <c r="I23" s="1"/>
  <c r="I24"/>
  <c r="I25"/>
  <c r="I26"/>
  <c r="I27"/>
  <c r="I28"/>
  <c r="G31"/>
  <c r="H31" s="1"/>
  <c r="I31" s="1"/>
  <c r="G32"/>
  <c r="H32" s="1"/>
  <c r="I32" s="1"/>
  <c r="G33"/>
  <c r="H33" s="1"/>
  <c r="I33" s="1"/>
  <c r="H34"/>
  <c r="G35"/>
  <c r="H35" s="1"/>
  <c r="I35" s="1"/>
  <c r="H36"/>
  <c r="I36" s="1"/>
  <c r="H37"/>
  <c r="I37" s="1"/>
  <c r="H167"/>
  <c r="H168"/>
  <c r="I168" s="1"/>
  <c r="G170"/>
  <c r="H170" s="1"/>
  <c r="I170" s="1"/>
  <c r="G171"/>
  <c r="H171" s="1"/>
  <c r="I171" s="1"/>
  <c r="G172"/>
  <c r="H172" s="1"/>
  <c r="I172" s="1"/>
  <c r="G173"/>
  <c r="H173" s="1"/>
  <c r="I173" s="1"/>
  <c r="G174"/>
  <c r="H174" s="1"/>
  <c r="I174" s="1"/>
  <c r="H175"/>
  <c r="I175" s="1"/>
  <c r="H176"/>
  <c r="I176" s="1"/>
  <c r="H177"/>
  <c r="H178"/>
  <c r="I178" s="1"/>
  <c r="H179"/>
  <c r="I179" s="1"/>
  <c r="H180"/>
  <c r="I180" s="1"/>
  <c r="H181"/>
  <c r="I181" s="1"/>
  <c r="H182"/>
  <c r="H183"/>
  <c r="I183" s="1"/>
  <c r="H184"/>
  <c r="I184" s="1"/>
  <c r="H185"/>
  <c r="I185" s="1"/>
  <c r="H186"/>
  <c r="I186" s="1"/>
  <c r="H187"/>
  <c r="I187" s="1"/>
  <c r="H188"/>
  <c r="I188" s="1"/>
  <c r="H189"/>
  <c r="I189" s="1"/>
  <c r="I190"/>
  <c r="I191"/>
  <c r="H169"/>
  <c r="G169" s="1"/>
  <c r="I293"/>
  <c r="I281"/>
  <c r="I282"/>
  <c r="I283"/>
  <c r="I284"/>
  <c r="I286"/>
  <c r="I287"/>
  <c r="I288"/>
  <c r="I289"/>
  <c r="I290"/>
  <c r="I291"/>
  <c r="I292"/>
  <c r="I274"/>
  <c r="I279" s="1"/>
  <c r="I154"/>
  <c r="I155"/>
  <c r="I304" l="1"/>
  <c r="H272"/>
  <c r="H144"/>
  <c r="H305"/>
  <c r="H164"/>
  <c r="I16"/>
  <c r="I177"/>
  <c r="I163"/>
  <c r="I182"/>
  <c r="I167"/>
  <c r="I272" s="1"/>
  <c r="I12"/>
  <c r="I34"/>
  <c r="I144" l="1"/>
  <c r="I164" s="1"/>
  <c r="H306"/>
  <c r="A1" i="11" s="1"/>
  <c r="I305" i="7" l="1"/>
  <c r="I306" s="1"/>
  <c r="B1" i="11" s="1"/>
</calcChain>
</file>

<file path=xl/sharedStrings.xml><?xml version="1.0" encoding="utf-8"?>
<sst xmlns="http://schemas.openxmlformats.org/spreadsheetml/2006/main" count="1931" uniqueCount="654">
  <si>
    <t xml:space="preserve"> </t>
  </si>
  <si>
    <t>№</t>
  </si>
  <si>
    <t xml:space="preserve">Способ закупок </t>
  </si>
  <si>
    <t>Единица измерения</t>
  </si>
  <si>
    <t>Количество, объем</t>
  </si>
  <si>
    <t>Цена за единицу</t>
  </si>
  <si>
    <t>Срок поставки товара, выполнения работ, оказания услуг</t>
  </si>
  <si>
    <t>Место поставки товара, выполнения работ, оказания услуг</t>
  </si>
  <si>
    <t>Сумма планируемая для закупки, тенге (без учета НДС)</t>
  </si>
  <si>
    <t>Сумма планируемая для закупки, тенге (с  учетом НДС)</t>
  </si>
  <si>
    <t>услуга</t>
  </si>
  <si>
    <t>комплект</t>
  </si>
  <si>
    <t>Почтовые услуги</t>
  </si>
  <si>
    <t>Канцелярские товары</t>
  </si>
  <si>
    <t>запрос ценовых предложений</t>
  </si>
  <si>
    <t>г. Астана, пр. Кабанбай батыра,53</t>
  </si>
  <si>
    <t>г. Астана</t>
  </si>
  <si>
    <t>DDP</t>
  </si>
  <si>
    <t>Условия поставки по ИНКОТЕРМС 2010</t>
  </si>
  <si>
    <t>Наименование закупаемых товаров, работ, услуг</t>
  </si>
  <si>
    <t>Краткая характеристика (описание) товаров, работ, услуг</t>
  </si>
  <si>
    <t>Вода бутилированная питьевая</t>
  </si>
  <si>
    <t>бутыль</t>
  </si>
  <si>
    <t>Обязательное страхование работника от несчастных случаев при исполнении им трудовых (служебных) обязанностей</t>
  </si>
  <si>
    <t>Добровольное страхование на случай болезни</t>
  </si>
  <si>
    <t>Типографские  услуги</t>
  </si>
  <si>
    <t>ТОВАРЫ</t>
  </si>
  <si>
    <t>УСЛУГИ</t>
  </si>
  <si>
    <t>Итого по товарам:</t>
  </si>
  <si>
    <t>Итого по услугам:</t>
  </si>
  <si>
    <t>Итого по разделу 1:</t>
  </si>
  <si>
    <t>Итого по разделу 2:</t>
  </si>
  <si>
    <t>ВСЕГО:</t>
  </si>
  <si>
    <t>подпункт 14</t>
  </si>
  <si>
    <t>подпункт 4</t>
  </si>
  <si>
    <t>РАБОТЫ</t>
  </si>
  <si>
    <t>Итого по работам:</t>
  </si>
  <si>
    <t>Корпоративное мероприятие тимбилдинг</t>
  </si>
  <si>
    <t>Отправка почтовой корреспонденции, осуществление проверки количества и качества корреспонденции, предоставление упаковочного материала</t>
  </si>
  <si>
    <t xml:space="preserve">Республика Казахстан, страны дальнего и ближнего зарубежья </t>
  </si>
  <si>
    <t>Оперативная полиграфия, типография всех видов: печать каталогов, журналов, буклетов, брошюр, листовок, плакатов, офсетная печать бланков писем и приказов</t>
  </si>
  <si>
    <t xml:space="preserve">комплект </t>
  </si>
  <si>
    <t>Добровольное медицинское страхование  сотрудников Учреждения</t>
  </si>
  <si>
    <t>в течение12 месяцев со дня вступления в силу договора</t>
  </si>
  <si>
    <t>в течение 12 месяцев c даты вступления в силу договора</t>
  </si>
  <si>
    <t>работа</t>
  </si>
  <si>
    <t>тендер</t>
  </si>
  <si>
    <t xml:space="preserve">В соответствии с техническим заданием, необходимо выполнить комплекс работ (топографических, изыскательских, проектных) в объеме,  необходимом для разработки ТЭО и передать Заказчику готовую документацию:
топографическую съемку участка строительства и коридора внеплощадочных инженерных сетей;
схему трасс внеплощадочных инженерных сетей;
технико-экономическое обоснование строительства, с положительным заключением государственной экспертизы и других экспертиз и заключений, требуемых законодательством Республики Казахстан (за исключением экономической экспертизы).
</t>
  </si>
  <si>
    <t>Организация и проведение мероприятия «Новый год»</t>
  </si>
  <si>
    <t>Количество участвующих в мероприятии сотрудников – 223 человек.
Праздничное оформление Атриума «Назарбаев Университета», включая установку и украшение новогодних елок. Программа празднования должна быть рассчитана на англоязычный международный коллектив. Предоставление и проведение концертной программы, включая выступление группы казахстанской эстрады, в том числе: игры, конкурсы, выступление Дед  Мороза и Снегурочки. Организация ужина-фуршета, а также фото и видео съемки праздничного мероприятия.</t>
  </si>
  <si>
    <t>декабрь 2014 года</t>
  </si>
  <si>
    <t xml:space="preserve">Новогодние подарки </t>
  </si>
  <si>
    <t>Новогодний подарок должен содержать следующие обязательные компоненты: конфеты шоколадные с начинкой между слоями вафель - 7 шт., шоколадные конфеты с желейным корпусом – 6 шт., шоколадные конфеты трюфельной конфигурации с различной начинкой – 8 шт., шоколадные конфеты с помадкой – 3 шт., конфеты желейные фруктовые – 2 шт., леденцовая карамель – 2 шт., конфеты батончиковые – 4 шт., конфеты грильяжные – 2 шт., конфеты с шоколадной глазурью – 4 шт., конфеты шоколадные глазированные какао - 8 шт., бисквит с молочной начинкой (30 гр.)  – 1 шт., шоколад (20 гр.) – 2 шт., шоколад (50 гр.) – 1 шт., мармелад в полипропиленовом пакете (125 гр.) – 1 пакет, драже арахисовое в полипропиленовом пакете (150 гр.) – 1 пакет, вафли с тремя вафельными слоями и двумя слоями начинки  в полипропиленовой пачке (110 гр.) –1 пачка, печенье сахарное покрытое глазурью, с ванильным ароматом (185 гр.) – 1 пачка. Общий вес товара без упаковки – 1300 гр. Товар упакован в красочную, подарочную новогоднюю упаковку. Срок годности съедобного товара должен составлять не менее 3 (трех) месяцев с месяца поставки товара Заказчику. В комплекте с новогодним подарком должен быть предоставлен билет на посещение одного и/или более развлекательных аттракционов на выбор, по согласованию с Заказчиком.</t>
  </si>
  <si>
    <t>Производство анимированного ролика-презентации</t>
  </si>
  <si>
    <t>Производство видеоролика о Научном парке  Назарбаев Университета, хронометраж до 3 минут, на 3 языках</t>
  </si>
  <si>
    <t>Разработка брендбука Научного парка Назарбаев Университета</t>
  </si>
  <si>
    <t>Услуга включает позиционирование, разработку ключевых корпоративных элементов,брендбука</t>
  </si>
  <si>
    <t>c даты вступления в силу договора до 31 декабря 2014 года</t>
  </si>
  <si>
    <t>до 30 декабря 2014 года</t>
  </si>
  <si>
    <t>Разработка технико-экономического обоснования объекта строительства "Научно-исследовательский кластер" (Научный парк Назарбаев Университета)</t>
  </si>
  <si>
    <t xml:space="preserve">                           План закупок товаров, работ, услуг </t>
  </si>
  <si>
    <t xml:space="preserve">частного учреждения «Nazarbayev University Research and Innovation System»  на 2014 год </t>
  </si>
  <si>
    <t xml:space="preserve">    Приложение к Приказу  Генерального директора частного учреждения «Nazarbayev University Research and Innovation System»  от 10 января 2014 года №1</t>
  </si>
  <si>
    <t xml:space="preserve">Универсальный робот-манипулятор </t>
  </si>
  <si>
    <t>Оборудование для Школы наук и технологий: комплект 1 (кафедра химии, кафедра биологии)</t>
  </si>
  <si>
    <t>подпункт 26</t>
  </si>
  <si>
    <t>Оборудование для Школы наук и технологий: комплект 2 (кафедра химии, кафедра биологии)</t>
  </si>
  <si>
    <t>Оборудование для Школы наук и технологий: комплект 3 (кафедра химии, кафедра биологии)</t>
  </si>
  <si>
    <t>Оборудование для Школы наук и технологий: комплект 4 (кафедра физики)</t>
  </si>
  <si>
    <t>105 календарных дней со дня вступления в силу Договора</t>
  </si>
  <si>
    <t>119 календарных дней со дня вступления в силу Договора</t>
  </si>
  <si>
    <t>63 календарных дня со дня вступления в силу Договора</t>
  </si>
  <si>
    <t>175 календарных дней со дня вступления в силу Договора</t>
  </si>
  <si>
    <t>DАP</t>
  </si>
  <si>
    <t>Лабораторные  расходные материалы для обеспечения деятельности учебных лабораторий Школы наук и технологий: комплект 1</t>
  </si>
  <si>
    <t>98 календарных дней со дня вступления в силу Договора</t>
  </si>
  <si>
    <t>шт</t>
  </si>
  <si>
    <t>Лазерный дальномер</t>
  </si>
  <si>
    <t xml:space="preserve"> Погрешность, не более ±1 мм  ; Дальность без отражателя, не менее 100 м  ; Время одиночного измерения, с  0,5 - 1; Ячеек памяти, не менее шт 30; Единицы измерения  метры, футы, дюймы; Отключение питания дальномера (лазера) при отсутствии активности, сек  360 (180); Макс. кол-во измерений на комплект батарей  не менее 5000; Батареи/напряжение, Шт. х Тип/Вольт  2 х ААА/1,5; Защита от дождя/пыли по европейскому стандарту  IP54; Диапазон раб. температур, °C  -10 до +50; Вес лазерного дальномера с батареями, не более гр  149; Размеры лазерного дальномера, не более Д х Ш х В, мм  127 х 49 х 27,3. </t>
  </si>
  <si>
    <t>Газоанализатор</t>
  </si>
  <si>
    <t>Манометр дифференциальный цифровой с обработкой данных</t>
  </si>
  <si>
    <t xml:space="preserve"> Диапазон измерений давления, Па (мм вод. ст.) 0...2 000 (0...200); Пределы основной допускаемой абсолютной погрешности, Па или мм вод. ст., не более ±1,5 в диапазоне (0...100) ±(1+0,005 Р) в диапазоне (100,1...2 000) или не более ±0,15 в диапазоне (0...10) ±(0,1+0,005 Р) в диапазоне (10,1...200).Пределы допускаемой вариации показаний, Па (мм вод. ст.), не более предела основной допускаемой абсолютной погрешности; Предел допускаемой дополнительной погрешности при отклонении температуры окружающего воздуха на каждые 5°C от нормальной (20±5)°C, Па или мм вод. ст., не более (0,1+0,001 Р) или (0,01+0,001 Р); Цена единицы наименьшего разряда индикации, Па (мм вод. ст.) 0,1 (0,01); Допустимая перегрузка по перепаду давления, Па (мм вод. ст.), не более 15 000 (1 500);
Диапазон рабочих температур, °C 0...+40 Номинальное напряжение питания, В 8,4; Габаритные размеры, мм, не более 165 х 85 х 35; Масса в комплекте, кг, не более 1,0. Необходимый комплект поставки : Манометр дифференциальный цифровой, аккумуляторная батарея,  зарядное устройство,пластиковый кейс, защитный чехол, интерфейсный кабель RS-232 и ПО. </t>
  </si>
  <si>
    <t>Термометр контактный с поверхностным и погружаемым зондами</t>
  </si>
  <si>
    <t>Анализатор качества электроэнергии</t>
  </si>
  <si>
    <t xml:space="preserve">Диапазон измерений, 1…600в (ф-н,ф-з)/ 0,1…1000в (ф-ф); разрешение 0,1 в; погрешность  не более ± (0,5 % + 2 ед.сч.); форма входного сигнала произвольной формы (trms), кампл. ≤ 2,0. регистрация выбросов, отклонений, перенапряжений, провалов напряжения (ф1,ф2,ф3): диапазон измерений 2…600 (ф-н) / 2 … 1000 (ф-ф); длительность аномалий не более ± 10 мс (для f=50 гц); разрешение 0,2 в; погрешность измерения не более ± (1 % + 2 ед.сч.); пределы отклонений не более ± 30 % un (с шагом 1%); интервал регистрации 1, 2, 5, 10, 30 с; 1, 2, 5, 10, 15, 30, 60 мин. регистрация бросков тока: погрешность измерения не более ± (1 % + 0,4% от предела измерения). регистрация импульсов напряжения : диапазон измерений ± 6000 в; максимально разрешение 1 в; погрешность измерения не более ± (2 % + 60 в) – для медленных импульсов; не более ± (10 % + 100 в) – для быстрых импульсов; длительность импульса от 5 мкс до 160 мкс – быстрые импульсы от 78 мкс до 2,5 мс – медленные импульсы. сила тока (in, i1, i2, i3) : диапазон измерений 10…1000 а (стандартные клещи 1 а/ мв); 1…300/3000 а (токовая петля до 300 а или до 3000 а); максимальное разрешение 0,1 а; коэфф. трансформации 1 в = предел измерения по току ; защита от перегрузки по входу 5 в; погрешность измерения не более ± (0,5 % + 0,06% от конца шкалы); форма входного сигнала trms (скз сигнала произвольной формы), к ампл. ≤ 3 входной импеданс не более 510 ком. измерение мощности активной, реактивной, полной (p, q, s) : диапазон измерений 0,1 вт – 9,999 мвт; максимальное разрешение 0,1 вт ; погрешность измерения  не более ± (1,0% + 6 ед. счета) - при cos φ&gt;0,5. измерение энергии (активной, реактивной, полной): диапазон измерений 0,1 вт – 9,999 мвт ; разрешение  0,1 вт; погрешность измерения  не более ± (1,0% + 6 ед. счета) - при cos φ&gt;0,5.  общие данные :дисплей tft, сенсорный, подсветка, разрешение не менее 320х240, не менее 65536 цветов; операционная система oc windows ce, интерфейс usb ;память  не менее 16 мб ; расширение с использованием компакт-флэш . регистрация данных  : условия эксплуатации  0 °с … +40 °с, отн. влажность &lt; 80 %; напряжение питания  3,7 в (li-ion) или 100 – 240 в, 50-60 гц (с адаптером ac/dc); исполнение  кат. iv ~600 в (ф-н), ~1000 (ф-ф) ; изоляция – не менее класс 2 (двойная), защита от загрязнений – не менее класс 2; габаритные размеры  не более 235 х 165 х 75 мм; масса не более 1 кг. </t>
  </si>
  <si>
    <t>Люксметр</t>
  </si>
  <si>
    <t xml:space="preserve">Диапазон измерений освещенности, лк 1,0-200 000. Предел допускаемой основной относительной погрешности измерения освещённости, % (не более) ±6,0 Время непрерывной работы прибора, ч, не менее 8,0. Рабочие условия эксплуатации прибора: 1) температура окружающего воздуха, °С от 0 до 40; 2) относительная влажность воздуха при температуре окружающего воздуха 25°С, % 65±15; 3) атмосферное давление, кПа 86-107. Масса прибора, кг (не более) 0,4. </t>
  </si>
  <si>
    <t xml:space="preserve">   Диапазоны измерения: относительной влажности, (% отн.)  10-95 ;температуры, (°C)  0...+50; Погрешность измерения: относительной влажности,(% отн)  не более ±3 (10-95%) ;
  температуры, (°C) не более ±0,5; Разрешение: относительной влажности, (% отн) 0,1; температуры, (°C) 0,1; Рабочие условия эксплуатации прибора: температура окружающего воздуха, (°C) от 0 до +50. Масса прибора, (гр.) не более 195. Габариты, (мм) не более 182x90x40. </t>
  </si>
  <si>
    <t>Анемометр крыльчатый</t>
  </si>
  <si>
    <t xml:space="preserve">Температура хранения -40...+85°C; Рабочая температура -20...+50°C; Срок службы батареи без подзарядки не менее 80 часов; Корпус-ABS; Зонд крыльчатка диаметром в пределах 16 мм и телескопическим зондом до 890 мм;Габаритные размеры не более182x64x40 мм; Вес- не более 325 г. </t>
  </si>
  <si>
    <t>Измеритель плотности тепловых потоков и температуры</t>
  </si>
  <si>
    <t xml:space="preserve">Диапазон измерения плотности тепловых потоков, Вт/м2 10...999; Диапазон измерения температуры, С
-30...+70; Диапазон определения сопротивления теплопередаче, м2-К/Вт 0,05...5; Относительная погрешность измерения плотности тепловых потоков, не более, % ±6; Абсолютная погрешность измерения температуры, не более, °С ±0.2; Длительность наблюдений (режим самописца), час
1...400; Интервал измерений (режим самописца), мин 1...180; Габаритные размеры, мм не более :    - электронного блока - модуля  - преобразователя теплового потока - преобразователя температуры (контактный) 175х90х30; 117х80х32; ø10x52, ø27х2 ø12х4; Масса прибора с одним модулем, не более, кг 1,5. </t>
  </si>
  <si>
    <t>Вода питьевая, в 19 литровых бутылях. Цена указана без учета емкости для воды (бутыля). Питьевая вода, не менее 8 степеней очистки, бутыли из поликарбоната. Озонированная, насыщенная кислородом. С содержанием йода и фтора.</t>
  </si>
  <si>
    <t xml:space="preserve">Память не менее 200; Температура хранения -20 … +50 °C; Рабочая температура -5 … +45 °C; Вес не более 600 г.; Габариты не более 270 x 90 x 65 мм. Необходимый комплект поставки: газоанализатор (О2, CO 0…4 000 ппм , NO 0…3 000 ппм, расчет СО2, NOх ,измерение температуры,тяги,давления ,определение КПД, потери тепла с дымовыми газами), встроенный аккумулятор, модульный зонд для отбора пробы, рабочая длина в пределах 300 мм, термопарой NiCr-Ni, Тмакс не менее + 500°C , шлангом не менее 2,2 м. Необходмый комплект поставки: блок питания 100-240 В для работы от сети и зарядки аккумулятора, базисный кейс, запасные фильтры (не менее 10 шт.) </t>
  </si>
  <si>
    <t>Комплект состоит из: Тележка с 3 полками (размер полки 832 мм. х 546 мм., общая высота 1041 мм.,) ; Тележка с полиэтиленовыми лотками, 2 полки (общие габариты :810 мм.х470 мм.х1050 мм.); Тележка с 2 лотками из нержавеющей стали (общие габариты :1050 мм.х558 мм.х948 мм.); Холодильник лабораторный  LR207C; Пипеточный дозатор eLine переменного объема  одноканальный 50 млк -   1000 мкл; Система получения  чистой и ультрачистой воды Direct-Q 3 UV; Вакуумный насос для лиофилизатора Lyotrap. Подробная характеристика согласно технической спецификации</t>
  </si>
  <si>
    <t>Комплект состоит из: Цифровой подогреватель для термоблоков Stuart; Нагревательный блок для пробирок и одного термометра алюминиевый для 20 конических 1,5 мл пробирок, Stuart; Secador® 3.0 автоматический шкаф-эксикатор SCIENCEWARE®; Морозильный шкаф -20, с аварийной сигнализацией LGPv6520, Liebherr; Весы аналитические CPA225D, Sartorius.  Подробная характеристика согласно технической спецификации</t>
  </si>
  <si>
    <t>Комплект состоит из: Цитоцентрифуга Cytospin 4; 8-канальная пипетка Eppendorf Research Plus переменного объема от 30 до  300 мкл.  Подробная характеристика согласно технической спецификации</t>
  </si>
  <si>
    <t>Комплект состоит из: Измеритель лазерной мощности (LaserCheck); Лазерный измеритель Field Mate; Измеритель лазерной мощности и энергии FieldMaxII-TOP; Система оптического модулятора MC1F10 10-slot  (36"); Лазерный измеритель мощности и энергии / LabMax TOP with GPIB Laser Power and Energy Meter; Универсальный диспетчер с 4 осями (Newport) / 4-axis universal controller; Высокоточная линейная платформа (Newport) / High precision linear stage; Крепитель Регулятор модель 102 / Conoptics model 102 modulator mount; Высоковольтный нажимно-вытяжной усилитель мощности Модель 250 / Conoptics model 250 driver high voltage push-pull power amplifier; Электро-Оптический модулятор / Electro-optical modulator; Оптический изолятор / Conoptics 713A optical isolator; SR844 Синхронный усилитель 200 МГц / Lock-in amplifier; Лазер Милления прайм 532 нанометра для непрерывных волн / Millenia Laser; Лазер Цунами/ Tsunami Laser; Комплект выравнивания мощности лазера /Laser alignment kit; Карданное передающее крепление / Gimbal transmitting mount; Сенсор для измерения энергии лазерных импульсов в диапазоне от 250 до 500 / Energy Max Sensor  G50MB-LE; Бесступенчато-регулируемый аттенюатор энергии лазерных импульсов / Continuous variable attenuator C-VARM; Фиксированный аттенюатор энергии лазерных импульсов / BeamCUBE fixed attenuator; Сенсор для измерения энергии лазерных импульсов в диапазоне от 1,5 до 3 / Energy Max Sensor G50MB-YAG. Подробная характеристика согласно технической спецификации</t>
  </si>
  <si>
    <t>Лабораторная посуда  и расходные материалы для обеспечения деятельности учебных лабораторий Школы наук и технологий. Подробная характеристика согласно технической спецификации</t>
  </si>
  <si>
    <t>Температура -100,0...1800,0* оC; Погрешность относительная не более ±0,5+(*) %; Относительная влажность 3...97 %; Погрешность абсолютная не более ±3%; Дисплей ЖКИ; Питание 2х1,5 В; Габариты не более 185х60х35 мм; Масса не более 0,2 кг; Необходмый комплект поставки: зонд поверхностный прямой (-20...250 °С, L= не менее 150 мм) . Зонд погружной (-40...200 °С, L= не менее 150 мм)</t>
  </si>
  <si>
    <t>Оборудование для лабораторий химической инженерии Школы инженерии: комплект 1</t>
  </si>
  <si>
    <t xml:space="preserve">Насос электрический постоянного тока 
</t>
  </si>
  <si>
    <t>Насос постоянного тока     
    Глубина всасывания, метр:  до 30
Производительность, м3/час: 1,6...2,8
Напряжение постоянного тока в вольтах: 24...60
Мощность, Вт: 400…600
Диаметр, мм: не более 110
Длина, мм не более: 700
Вес, кг: не более 12 . Выходное отверстие, дюйм 3/4"...1 1/4"</t>
  </si>
  <si>
    <t>Контроллер</t>
  </si>
  <si>
    <t xml:space="preserve">15 календарных дней со дня вступления в силу договора 
</t>
  </si>
  <si>
    <t>Жидкий азот для обеспечения деятельности учебных и научных лабораторий ЧУ"NURIS"</t>
  </si>
  <si>
    <t>подпункт 20</t>
  </si>
  <si>
    <t>Азот жидкий, объемная доля не менее 99,993%</t>
  </si>
  <si>
    <t>кг</t>
  </si>
  <si>
    <t>Проведение планово-предупредительного ремонта SPR биосенсора, в рамках реализации проекта "Создание оптического диагностического биосенсора на основе магнитных наночастиц и квантовых точек"</t>
  </si>
  <si>
    <t>подпункт 31</t>
  </si>
  <si>
    <t xml:space="preserve">Планово-предупредительный ремонт включает в себя: проверка системы; пневматическая проверка; проверка регулирования температуры; проверка оптического блока; автоматическое смазывание и калибровка; насосный регулировочный механизм и смазка; обслуживание инъекционного распылителя; проверка вставки чипа; чистка жидкостной системы.                                          </t>
  </si>
  <si>
    <t>252 календарных дня со дня вступления в силу Договора</t>
  </si>
  <si>
    <t>Микропроцессорный контроллер постоянного тока
 Номинальное напряжение, В  15..24  
Максимальный ток нагрузки, А 6...14
Максимальная мощность, Вт 300-400 Вт Максимальное напряжение разомкнутой цепи, В 35...40</t>
  </si>
  <si>
    <t>Микропроцессорный контроллер постоянного тока                                    
Номинальное напряжение, В  24...45  
Максимальный ток нагрузки, А 6...14
Максимальная мощность, Вт 500-600 Вт       Максимальное напряжение разомкнутой цепи, В 40...80</t>
  </si>
  <si>
    <t>Микропроцессорный контроллер постоянного тока
 Номинальное напряжение, В  60..90 
Максимальный ток нагрузки, А 6...14
Максимальная мощность, Вт 1000-1200 Вт. Максимальное напряжение разомкнутой цепи, В 80...120</t>
  </si>
  <si>
    <t>Насос постоянного тока     
    Глубина всасывания, метр:  до 60
Производительность, м3/час: 1,2…2,4
Напряжение постоянного тока в вольтах: 12…24
Мощность, Вт: 1000...1200
Диаметр, мм: не более 100
Длина, мм:не более 500
Вес, кг: не более 8</t>
  </si>
  <si>
    <t>Обеспечение периодическими изданиями</t>
  </si>
  <si>
    <t>Услуга включает позиционирование, разработку ключевых корпоративных элементов брендбука: разработка платформы бренда (анализ казахстанского и международного рынка/конкурентов, портрет целевой аудитории, позиционирование, видение, миссия и др.), ключевые корпоративные элементы (логотип, корпоративная текстура, цветовое решение и др.), разработка элементов бренд-бука и маркетинговых материалов (Business print, дизайн и верстка печатных материалов, шаблон ppt презентации и др.). Подробная характеристика согласно технической спецификации.</t>
  </si>
  <si>
    <t>78 календарных дня со дня вступления в силу Договора</t>
  </si>
  <si>
    <t>г. Алматы</t>
  </si>
  <si>
    <t>Изготовление имиджевой продукции</t>
  </si>
  <si>
    <t>подпункт 40</t>
  </si>
  <si>
    <r>
      <t>Изготовление имиджевой продукции: производство видеоролика (хронометраж 180 сек.: постановочная и репортажная съемка, компьютерная графика, визуализация 3D Мастер-плана Научного парка, на каз., рус. и англ. языках), имиджевых иформационно-презентационных материалов (брошюра, буклет, пакет, roll-up, папка-органайзер, флэш накопитель, ручка и др.) и выставочного стенда (общая площадь 15 м</t>
    </r>
    <r>
      <rPr>
        <vertAlign val="superscript"/>
        <sz val="11"/>
        <color theme="1"/>
        <rFont val="Times New Roman"/>
        <family val="1"/>
        <charset val="204"/>
      </rPr>
      <t>2</t>
    </r>
    <r>
      <rPr>
        <sz val="11"/>
        <color theme="1"/>
        <rFont val="Times New Roman"/>
        <family val="1"/>
        <charset val="204"/>
      </rPr>
      <t>, участие в Астанинском экономическом форуме) Научного парка Назарбаев Университета. Подробная характеристика согласно технической спецификации.</t>
    </r>
  </si>
  <si>
    <t>Осушитель воздуха</t>
  </si>
  <si>
    <t>Реагентный диспенсер</t>
  </si>
  <si>
    <t>исключена</t>
  </si>
  <si>
    <t>с 06 января 2014 года по 31 декабря 2014 года</t>
  </si>
  <si>
    <t>Имущественный найм (аренда) нежилого помещения</t>
  </si>
  <si>
    <t>с 1 января по 30 ноября 2014 года</t>
  </si>
  <si>
    <t>Аренда офисных и лабораторных помещений 8,9 блоков общей площадью не менее 2675,8 мх2</t>
  </si>
  <si>
    <t>Проведение рентгеноструктурных анализов в рамках реализации проекта "Дизайн и синтез органических нелинейно-оптических материалов"</t>
  </si>
  <si>
    <t xml:space="preserve">Фазовый анализ поликристаллических объектов и исследование текстур; получение полного набора интенсивностей отражений от монокристалла; определение кристаллических структур порфиринов при различных внешних условиях; доработка и интерпретация данных рентгеноструктурного анализа для 10 образцов.                                                                                           </t>
  </si>
  <si>
    <t>с даты вступления в силу договора до 30 августа 2014 года</t>
  </si>
  <si>
    <t xml:space="preserve">01609-2280 Вустер, Инститьют Роуд 100 штат Массачусетс 
</t>
  </si>
  <si>
    <t>Лабораторные  расходные материалы для обеспечения деятельности учебных лабораторий (мастерских): комплект 1</t>
  </si>
  <si>
    <t xml:space="preserve">Рукав кислородный, метчики, плашки, резцы, сверла, фрезы, патроны сверлильные.  Подробное описание согласно технической спецификации  </t>
  </si>
  <si>
    <t>60 календарных дней со дня вступления в силу Договора</t>
  </si>
  <si>
    <t>Комплект состоит из 43 позиций. Подробная характеристика согласно технической спецификации</t>
  </si>
  <si>
    <t>Жидкий гелий</t>
  </si>
  <si>
    <t>Жидкий гелий в сосудах Дьюара, содержание гелия 99,9999 % об., примеси не более: неон не более 0,10, водород не более 0,05, кислород+ аргон не более 0,30, азот не более 0,30, углеводороды ( сумма) не более 0,10, вода не более 0,15, общее содержание примесей не более 1,00</t>
  </si>
  <si>
    <t>литр</t>
  </si>
  <si>
    <t>cо дня вступления в силу договора до 31 декабря 2014 года</t>
  </si>
  <si>
    <t>Лабораторные расходные материалы для обеспечения деятельности Лаборатории интеллектуальных систем и энергоэффективности комплект 1</t>
  </si>
  <si>
    <t>Лабораторные расходные  материалы для реализации  проекта "Интеграция, автоматизация и управление возобновляемых источников энергии". Подробная характеристика согласно технической спецификации</t>
  </si>
  <si>
    <t>90 календарных дней со дня вступления в силу Договора</t>
  </si>
  <si>
    <t>Лабораторные мыши линии BALB/CJ. В количестве: 15 особей мужского пола и 35 особей женского пола. Возраст от 3 до 5 недель</t>
  </si>
  <si>
    <t>Лабораторные  расходные материалы для обеспечения деятельности учебных лабораторий Школы наук и технологий: комплект 2</t>
  </si>
  <si>
    <t>Лабораторные расходные материалы для обеспечения
деятельности лаборатории иммунобиологии комплект 1</t>
  </si>
  <si>
    <t>Забор биологического материала для реализации
проекта "Исследование циркулирующих микрочастиц у пациентов с раком мозга и колоректальным раком"</t>
  </si>
  <si>
    <t xml:space="preserve">Забор биологического материала у 45 пациентов для микробиологических исследований. Подробное описание согласно технической спецификации.
</t>
  </si>
  <si>
    <t>г. Астана, ул. Манаса,17</t>
  </si>
  <si>
    <t xml:space="preserve">Сервисное обслуживание прецизионного кондиционера   </t>
  </si>
  <si>
    <t xml:space="preserve">Сервисное обслуживание системы газоснабжения  </t>
  </si>
  <si>
    <t>Лабораторные расходные материалы для реализации проекта "Исследование циркулирующих микрочастиц у пациентов с раком мозга и колоректальным раком". Подробная характеристика согласно технической спецификации.</t>
  </si>
  <si>
    <t xml:space="preserve">Ежемесячное проведение следующих мероприятий: проверка и диагностика  внутреннего блока прецизионного кондиционера; настройка и ремонт пульта управления; калибровка датчиков температуры; настройка системы охлаждения; чистка каналов слива конденсаторов;  настройка новых параметров. Полное описание согласно технической  спецификации </t>
  </si>
  <si>
    <t xml:space="preserve">Ежемесячное проведение следующих мероприятий: диагностика, общий технический осмотр, очистка,смазка, замена износившихся прокладок  системы газоснабжения, контроль возможных утечек, контроль соответствия подключений потребителей заявленным маркам газа. Полное описание согласно технической  спецификации </t>
  </si>
  <si>
    <t>210 дней со дня вступления в силу Договора</t>
  </si>
  <si>
    <t>Лабораторные расходные материалы для обеспечения
деятельности учебных лабораторий электротехники Школы инженерии:комплект 1</t>
  </si>
  <si>
    <t>70 календарных дней со дня вступления в силу Договора</t>
  </si>
  <si>
    <t>Лабораторные расходные материалы для обеспечения
деятельности научных лабораторий:комплект 1</t>
  </si>
  <si>
    <t>Лабораторные расходные материалы для реализации проекта "Детектирование фазового перехода в тугоплавких сплавах посредством наносекундой лазерной акустики". Подробная характеристика согласно технической спецификации.</t>
  </si>
  <si>
    <t>Лабораторные расходные материалы для обеспечения деятельности учебных лабораторий электротехники Школы инженерии. Подробная характеристика согласно технической спецификации.</t>
  </si>
  <si>
    <t>Безколлекторный серводвигатель с аналоговыми датчиками Холла. Вес мотора не более - 13 г. без редуктора; диаметр электродвигателя не более 12мм; длина без учета вала не менее - 26мм; корпус - алюминиевый анодированный; номинальное напряжение не более 6 В; диапазон рабочей температуры - от -20 до 100 С; пусковой момент без редуктора не менее 7,19 мНм; выходная мощность без редуктора на 40000 rpm - не менее 9,6 Вт. Скорость без нагрузки  не менее 20100 rpm. Для каждого электродвигателя требуется редуктор соотношением не менее 235:1; диаметром не более 12мм;</t>
  </si>
  <si>
    <t>Адаптер для подключения  и настройки параметров контроллера движения через RS232 или CAN интерфейс. Вес не более 21 г.; диапазон рабочей температуры - от -10 до 65С. Размеры:  длина не более 47,5мм; ширина не более 31,5мм; высота не более 15мм.</t>
  </si>
  <si>
    <t>85 календарных дней  со дня вступления в силу договора</t>
  </si>
  <si>
    <t>Электродвигатель</t>
  </si>
  <si>
    <t>Адаптер</t>
  </si>
  <si>
    <t>Контроллер движения безколлекторных серводвигателей (с аналоговыми датчиками Холла) с 4-квадрантным управлением. Интерфейс - RS232. Потребляемое напряжение от 5 до 30 В; Вес не более 16 г.; диапазон рабочей температуры - от -25 до 85 С;  программная память не менее 3,3 kWord; максимальный постоянный выходной ток не менее 2 А; ток в режиме ожидания не более 0,04 А; диапазон скорости - от 5 до 30000 rpm; частота сканирования - не менее 200 микросек; частота широтно-импульсной модуляции - 78,12 kHz.</t>
  </si>
  <si>
    <t>45 календарных дней  со дня вступления в силу договора</t>
  </si>
  <si>
    <t xml:space="preserve">Вес: не менее 18 кг. Полезная нагрузка: не менее 5 кг. Зона досягаемости: не менее 850 мм. Диапазон объема движений сочленений: не менее 360⁰ для всех соединений. Скорость: Соединение макс. 180 ⁰/сек, интсрумент примерно 1 м/сек. Стабильность позиционирования: не более 0.1 мм. Площадь у основания: не менее Ø149 мм. Степень свободы: не менее 6 шарнирных соединений. Размер блока управления (Ш*В*Г): не менее 475*423*268 (мм). Порты ввода-вывода: не менее 10 цифровых входов, не менее 10 цифровых выходов, не менее 4-х аналоговых входа, не менее 2-х аналоговых выхода. Ввод-вывод электропитания: до 24 В 1200 мА в блоке управления и 12 В/24 В 600 мА в инструменте. Связь: гнезда TCP/IP-Ethernet, Modbus TCP. Программирование: не менее 1-го полископического графического интерфейса пользователя. Наличие сенсорного экрана с креплением, не менее 12-дюймовый. Уровень шума: сравнительно низкий. Потребляемая мощность: 200 Вт +/- 10 Вт при использовании стандартной программы. Материалы: алюминий, нержавеющая сталь, пластик АБС. Работоспособность  робота  при температурах от 0 до 50⁰С. Электропитание: 200-240 В переменного тока, 50-60 Гц. Кабель: не менее 6 метров между роботом и блоком управления, не менее 6 метров между сенсорным экраном и блоком управления. </t>
  </si>
  <si>
    <t xml:space="preserve">Вес: не менее 28,9 кг. Полезная нагрузка: не менее 10 кг. Зона досягаемости: не менее 1300 мм. Диапазон объема движений сочленений: не менее 360⁰ для всех соединений. Скорость: Соединение макс. 120/180 ⁰/сек, интсрумент примерно 1 м/сек. Стабильность позиционирования: не более 0.1 мм. Площадь у основания: не менее Ø190 мм. Степень свободы: не менее 6 шарнирных соединений. Размер блока управления (Ш*В*Г): не менее 475*423*268 (мм). Порты ввода-вывода: не менее 10 цифровых входов, не менее 10 цифровых выходов, не менее 4-х аналоговых входа, не менее 2-х аналоговых выхода. Ввод-вывод электропитания: до 24 В 1200 мА в блоке управления и 12 В/24 В 600 мА в инструменте. Связь: гнезда TCP/IP-Ethernet, Modbus TCP. Программирование: не менее 1-го полископического графического интерфейса пользователя. Наличие сенсорного экрана с креплением, не менее 12-дюймовый. Уровень шума: сравнительно низкий. Потребляемая мощность: 350 Вт +/- 10 Вт при использовании стандартной программы. Материалы: алюминий, нержавеющая сталь, пластик АБС. Работоспособность  робота  при температурах от 0 до 50⁰С. Электропитание: 200-240 В переменного тока, 50-60 Гц. Кабель: не менее 6 метров между роботом и блоком управления, не менее 6 метров между сенсорным экраном и блоком управления. </t>
  </si>
  <si>
    <t>Лазерный эллипсометр</t>
  </si>
  <si>
    <t>40 календарных дней  со дня вступления в силу договора</t>
  </si>
  <si>
    <t>Модульный потенциостат/гальваностат</t>
  </si>
  <si>
    <t>98 календарных дней  со дня вступления в силу договора</t>
  </si>
  <si>
    <t>Лабораторные  расходные материалы для обеспечения деятельности учебных лабораторий Школы наук и технологий: комплект 3</t>
  </si>
  <si>
    <t>в течение 60 календарных дней со дня вступления в силу Договора</t>
  </si>
  <si>
    <t xml:space="preserve">Лабораторная мебель </t>
  </si>
  <si>
    <t>100 календарных дней со дня вступления в силу Договора</t>
  </si>
  <si>
    <t>Консультационные услуги по проекту: "Комплексная оценка последствий принятия Республикой Казахстан политик и мер в области энергетики, экономики и климата посредством технико-экономического моделирования"</t>
  </si>
  <si>
    <t xml:space="preserve">Содействие в реклассификации и составлении региональных энергетических балансов; проверка энергетических потоков и эффективности, устранения расхождений, балансирование потоков энергии в региональных топливно-энергетических балансах; помощь в строительстве новых 3-х региональных моделей Казахстана с нуля; оказание помощи в улучшении представительства Казахстана в существующей TIMES-казахстанской модели; создание новых сценариев с существующей TIMES- казахстанской модели </t>
  </si>
  <si>
    <t>г.Астана, Республика Казахстан
г.Рим, Итальянская Республика</t>
  </si>
  <si>
    <t xml:space="preserve">со дня вступления в силу договора до 29 августа 2014 года </t>
  </si>
  <si>
    <t>Лабораторные расходные материалы для обеспечения
деятельности лаборатории иммунобиологии комплект 2</t>
  </si>
  <si>
    <t>Лабораторные расходные материалы для обеспечения
деятельности лаборатории иммунобиологии комплект 3</t>
  </si>
  <si>
    <t>Лабораторные расходные материалы для реализации проекта "Анализ механизмов регуляции динамики микротрубочек в нормальных и опухолевых клетках". Подробная характеристика согласно технической спецификации.</t>
  </si>
  <si>
    <t>со дня вступления в силу договора до 31 октября 2014 года.</t>
  </si>
  <si>
    <t>Комплект включает два типа потенциостата/гальваностата, модули к ним и программное обеспечение. Модульный потенциостат/гальваностат (тип 1)  для проведения измерения импеданса в диапазоне от 1 МОм до 100 ГОм, а также емкостного сопротивления от 0,1 пФ до 5000 Ф. Максимальное выходное напряжение: 30 В. Ширина полосы частот свыше 1 МГц. Количество соединений для электродов: до 4 шт. Диапазон потенциала: +/- 10 V. Применяемое напряжение: +/- 30 V. Максимальный ток: +/- 2 A. Диапазон тока: от 1 A до  10 nA, на 9 декадах.Модульный потенциостат/гальваностат (тип 2) для задания и измерения тока до 250 мА и задания и измерения напряжения в диапазоне ±10 В. максимальное выходное напряжение 100 В и возможность динамической iR-компенсации. Количество соединений для электродов: до 4 шт. Диапазон потенциала: +/- 10 V. Применяемое напряжение: +/- 100 V. Максимальный ток: +/- 250 мA. Диапазон тока: от 100 мA до  10 nA, на 8 декадах. Подробная характеристика согласно технической спецификации.</t>
  </si>
  <si>
    <t>Изучение перспективных  информационно-коммуникационных технологий  и их применение в различных секторах экономики: определение перспективных направлений развития информационно-коммуникационных технологий, сбор сведений о тенденциях применения  информационно-коммуникационных технологий в различных секторах экономики и предоставление Заказчику готового аналитического отчета. Подробная характеристика согласно технической спецификации.</t>
  </si>
  <si>
    <t>50 календарных дней  со дня вступления в силу договора</t>
  </si>
  <si>
    <t>Республика Казахстан, страны ближнего и дальнего зарубежья</t>
  </si>
  <si>
    <t>Источник света – полупроводниковый лазер, длина волны 635 нм,  время одиночного измерения – 1 мсек,  чувствительность к изменению толщины пленки – 0,1 монослоя,  чувствительность к изменению оптических констант – 0,001,  погрешность измерения толщины пленки – 0,3 нм,  погрешность измерения оптических констант – 0,01,  диапазон измеряемых толщин – 0 - 10000 нм,  пределы перемещения координатного столика: по двум координатам в плоскости образца – 0 – 25 мм,  вертикальное перемещение координатного столика – 0 – 20 нм,  регулировка угла наклона столика – 2 угловых градуса,  диапазон углов падения (от нормали) – 45-70, 90 угловых градусов,  диаметр рабочего зондирующего луча – 2 мм,  диаметр измеряемого образца – до 100 мм,  интерфейс – usb,  габаритные размеры эллипсометра (дхшхв) – не более 800х400х300 мм,  масса эллипсометра – не более 28 кг,  электропитание эллипсометра, однофазная сеть переменного тока – 220-240 в, 50 гц, необходимый комплект поставки: оптико-механический блок эллипсометра, управляющий компьютер на базе процессора intel core i3, калибровочный образец, лабораторный оптический практикум, лицензионное программное обеспечение</t>
  </si>
  <si>
    <t>Обзор отрасли информационно-коммуникационных технологий (ИКТ) в мире</t>
  </si>
  <si>
    <t>Изготовление емкостей (лотков) из полипропилена для разработки макетного образца солнечного водоподъемника в рамках проекта "Солнечный водоподъемник для отдаленных территорий Казахстана"</t>
  </si>
  <si>
    <t>Изготовление емкостей (лотков) из полипропилена в количестве 4-х штук. Подробная характеристика согласно технической спецификации.</t>
  </si>
  <si>
    <t>15 календарных дней со дня вступления в силу Договора</t>
  </si>
  <si>
    <t>60 календарных дней со дня вступления в силу договора</t>
  </si>
  <si>
    <t>Ультразвуковой расходомер жидкости с датчиком толщиномера</t>
  </si>
  <si>
    <t>Оказание услуг по обслуживанию здания (Технопарк)</t>
  </si>
  <si>
    <t xml:space="preserve">Уборка обслуживаемого здания; обеспечение внутри-объектового и пропускного режимов обслуживаемого здания.Подробная характеристика согласно технической спецификации </t>
  </si>
  <si>
    <t>Переводческие услуги: письменный двусторонний перевод (казахско-русский, русско-казахский) </t>
  </si>
  <si>
    <t>Письменный перевод текстовой информации с казахского языка на русский язык и с русского языка на казахский язык в количестве не менее 1200 страниц (1 страница – не менее 1800 знаков с пробелами)</t>
  </si>
  <si>
    <t>с даты вступления в силу договора до 31 декабря 2014 года</t>
  </si>
  <si>
    <t>Диаметр условного прохода трубопровода, мм 40÷2000.  Верхние пределы диапазонов измеряемого расхода, м3/ч 8÷40000. Основная погрешность, %  - при измерении объемного расхода  - не более ± 1.5, при измерении количества  не более ± 2.  Температура, оС контролируемой среды -10÷+150  - воздуха, окружающего БЭ-2 -20÷+50. Питание (внутренняя батарея или сетевой адаптер), B 9
  Время непрерывной работы без подзарядки аккумулятора не менее, ч (Возможна работа от сети переменного тока 220 В с использованием сетевого адаптера) 8,  Габариты, мм не более 100 х 290 х 420 Масса, кг, не более 6. Необходимый комплект поставки: датчик толщиномера</t>
  </si>
  <si>
    <t>Система автоматического пожаротушения  и контроля доступа</t>
  </si>
  <si>
    <t>90 календарных дней  со дня вступления в силу договора</t>
  </si>
  <si>
    <t>Лабораторные  расходные материалы для обеспечения деятельности учебных лабораторий Школы наук и технологий: комплект 4</t>
  </si>
  <si>
    <t>Лабораторные  расходные материалы для обеспечения деятельности учебных лабораторий Школы наук и технологий. Подробная характеристика согласно технической спецификации</t>
  </si>
  <si>
    <t xml:space="preserve">Прецизионные весы </t>
  </si>
  <si>
    <t xml:space="preserve">Прецизионные весы c внутренней калибровкой; Наибольший предел взвешивания-4100 гр; Дискретность 0,01 г; Размер чашки для взвешивания не более 168х180 мм, Габариты (ШхГхВ)  не более  чем 220х300х85 мм. Масса изделия  не более чем 2.8 кг. Материал платформы: нержавеющая сталь. Тип дисплея: ЖК с подсветкой. Класс точности-2. Питание 230V 50/60 Hz </t>
  </si>
  <si>
    <t xml:space="preserve"> 63 календарных дня со дня вступления в силу Договора</t>
  </si>
  <si>
    <t>Лабораторные расходные материалы для обеспечения деятельности Лаборатории микроскопии Междисциплинарного инструментального центра: комплект1</t>
  </si>
  <si>
    <t>Лабораторные расходные материалы для реализации проекта "Изучение органических солнечных батарей методами конфокальной и ближнепольной оптической спектроскопии".Подробная характеристика согласно технической спецификации</t>
  </si>
  <si>
    <t xml:space="preserve"> 30 календарных дней со дня вступления в силу Договора</t>
  </si>
  <si>
    <t>Лабораторные расходные материалы для обеспечения
деятельности учебных лаборатории машиностроения Школы инженерии: комплект 1</t>
  </si>
  <si>
    <t>Лабораторные расходные материалы для обеспечения деятельности учебных лаборатории машиностроения Школы инженерии</t>
  </si>
  <si>
    <t xml:space="preserve"> 90 календарных дней со дня вступления в силу Договора</t>
  </si>
  <si>
    <t>с 5 февраля по 31 октября 2014 года</t>
  </si>
  <si>
    <t xml:space="preserve">Лабораторная мебель для лабораторий химической инженерии и электротехники Школы инженерии. Комплект состоит из 25 позиций: лабораторные мойки, столы, тумбы, стулья, вытяжной колпак, шкафы, вытяжные шкафы, двери.  Подробная характеристика согласно технической спецификации </t>
  </si>
  <si>
    <t>3D камера</t>
  </si>
  <si>
    <t>Размеры: не менее 37х30х25 мм, тип сенсора: pmd фотоника  с изображением не менее 19k-S3, частота кадров до 90 кадров в секунду при 160х120 пикселях и фокусом не менее 90°, поле обзора: не менее 90° x 68°, освещенность длины волны: не менее850 нм, источник питания: USB интерфейс 2.0 с номинальным напряжением не менее 5В при 500 мА, лицензионный программный пакет для обработки и визуализации. API для Linux и Windows (32бит/64бит), MATLAB интерфейс для Windows  (32бит/64бит).</t>
  </si>
  <si>
    <t>60 календарных дней  со дня вступления в силу договора</t>
  </si>
  <si>
    <t>Лабораторные  расходные материалы для обеспечения деятельности учебных лабораторий Школы наук и технологий: комплект 5</t>
  </si>
  <si>
    <t>120 календарных дней со дня вступления в силу Договора</t>
  </si>
  <si>
    <t>3-х пальцевый захват</t>
  </si>
  <si>
    <r>
      <t xml:space="preserve">Количество пальцев: 3; Количество фаланг в каждом пальце: 3; Количество приводов: 4; Обеспечение захвата: параллельный, обволакивающий; Вес: не менее 2.3 кг. Полезная нагрузка: не менее 10 кг. Диаметр объекта для обхвата: от 20 до 155мм. Полезная нагрузка на кончике пальца: не менее 2.5 кг. Сила сжатия: 15-60 Н. </t>
    </r>
    <r>
      <rPr>
        <sz val="10"/>
        <color theme="1"/>
        <rFont val="Times New Roman"/>
        <family val="1"/>
      </rPr>
      <t>Скорость закрывания: 22-110 мм/с. Рабочая температура: от -10 до 50 ⁰С. Номинальное напряжение питания: 24 В. Максимальный суммарный ток: 1.5 А. Минимальная потребляемая мощность(в состоянии покоя): 4.1Вт. Пиковая мощность: 36 Вт. Протоколы связи: EtherNet/IP, TCP/IP, DeviceNet, CANopen, EtherCAT, Modbus RTU. Программируемые параметры захвата: позиция, скорость и сила каждого пальца, поперечное управление пальца. Индикаторы состояния: питание, связь и ошибка. Обратная связь: обнаружение захвата, положение датчика и ток мотора. В комплект входит сам захват, механическая муфта, переходная пластина, кабель питания не менее 5 м, коммуникационный кабель не менее 5 м и кабель для конфигурации не менее 2 м.</t>
    </r>
  </si>
  <si>
    <t>50 календарных дней со дня вступления в силу договора</t>
  </si>
  <si>
    <t>Консультационные услуги по проекту: «Комплексная оценка последствий принятия Республикой Казахстан политик и мер в области энергетики, экономики и климата посредством технико-экономического моделирования». 
Этап II</t>
  </si>
  <si>
    <t>Консультационные услуги по проекту: «Развитие модели энергетической системы стран Каспийского региона»</t>
  </si>
  <si>
    <t>с 3 июля по 31 октября 2014 года.</t>
  </si>
  <si>
    <t>с даты вступления в силу договора по 2 июля 2014 года.</t>
  </si>
  <si>
    <t xml:space="preserve">Аренда жилого помещения для сотрудников Учреждения </t>
  </si>
  <si>
    <t>Аренда жилого помещения, состоящие из 2-х комнат, общей площадью не менее 55.25 кв.м, с полным оснащением. Предоставляется сотруднику в колическтве 1 чел.</t>
  </si>
  <si>
    <t>с 08 апреля 2014 года по 31 декабря 2014 года</t>
  </si>
  <si>
    <t>г. Астана пр.Кабанбай батыра дом 53/4, блок 38, кв.706</t>
  </si>
  <si>
    <t>Климатическое моделирование РК путем внедрения новых типов парниковых газов в модель TIMES-Kazakhstan, расширение расчетно-временного периода в модели TIMES-Kazakhstan до  2050 года, а также cодействие в разработке научной статьи, содействие в разработке казахстанских региональных моделей с нуля для реклассификации топливно-энергетических балансов регионов Казахстана</t>
  </si>
  <si>
    <t>Обновление структуры торговли основными энергоресурсами. Оценка необходимых изменений с использованием новых механизмом отслеживания объемов инвестиций в энергоэффективность в модели TIMES-CAC-4R. Проведение расчетов выполнения обязательств по снижению выбросов парниковых газов странами Каспийского региона, улучшение структур Азербайджана, Туркменистана и Узбекистана в модели TIMES-CAC-4R. Расчета синергетического потенциала Каспийского региона при экспорте энергоресурсов, проведение анализа возможных экспортных путей энергоресурсов в Китай</t>
  </si>
  <si>
    <t>Двухступенчатый канальный воздухоочиститель с электростатическим блоком</t>
  </si>
  <si>
    <t>30 календарных дней со дня вступления в силу договора</t>
  </si>
  <si>
    <t>90 календарных дней со дня вступления в силу договора</t>
  </si>
  <si>
    <t>Газовые баллоны</t>
  </si>
  <si>
    <t>В комплект входит: 
1) Баллон ПГС (99,999%); 4,3 л-45Д-150кгс/см2 (14,7Мпа), ГОСТ 949-73
в количестве 1 шт. с газом криптон марки 5,0 (чистота 99,999%); ГОСТ 10218-77 - 993 л.
2) Баллон ПГС (99,999%); 4,3 л-45Д-150кгс/см2 (14,7Мпа), ГОСТ 949-73
в количестве 1 шт. с газом ксенон марки 5,0 (чистота 99,999%); ГОСТ 10219-77 - 300 л.
3) Баллон ПГС (99,999%); 4,3 л-45Д-150кгс/см2 (14,7Мпа), ГОСТ 949-73
в количестве 1 шт. с газом неон марки 5,0 (чистота 99,999%), ТУ 14299304-001-2000 - 750 л.</t>
  </si>
  <si>
    <t>Маркерная доска</t>
  </si>
  <si>
    <t>Доска для объявлений</t>
  </si>
  <si>
    <t>Мобильные перегородки</t>
  </si>
  <si>
    <t>Вешалки для одежды</t>
  </si>
  <si>
    <t>Лабораторные  расходные материалы для обеспечения деятельности лаборатории биосенсоров и биоинструментов комплект 1</t>
  </si>
  <si>
    <t>Лабораторные  расходные материалы для релизации проекта "Создание оптического диагностического биосенсора на основе магнитных наночастиц и квантовых точек". Подробная характеристика согласно технической спецификации</t>
  </si>
  <si>
    <t>Лабораторные  расходные материалы для обеспечения деятельности лаборатории биосенсоров и биоинструментов комплект 2</t>
  </si>
  <si>
    <t>40 календарных дней со дня вступления в силу Договора</t>
  </si>
  <si>
    <t>Обеспечивает пожарную и общую безопасность с контролем доступа. В комплект входит: прибор пожарный- 1шт., оповещатели свето-звуковые - 2 шт., извещатели магнитно-контактные - 2 шт, аккумуляторы - 2 шт, табло световые информационные - 6 шт., кнопки запуска - 2 шт., контроллеры доступа - 2 комплекта,  кабеля - 211 м., двери металлические 2 шт.(внутренняя решетчатая - 1 шт., наружная сейфового типа - 1 шт.) и монтажный комплект - 1шт.  Подробная характеристика согласно технической спецификации.</t>
  </si>
  <si>
    <t>Двухступенчатый канальный воздухоочиститель с электростатическим блоком предназначен для очистки приточного, вытяжного и приточно – рециркуляционного воздуха в помещениях. Габаритные размеры (мм), двухступенчатого канального воздухоочистителя с электростатическим блоком, не более 1500*460*460/1500*820*290. Состав двухступенчатого канального воздухоочистителя с электростатическим блоком (последовательно по ходу движения воздуха): пылевой фильтр грубой очистки с классом фильтрации HEPA от F5 по европейскому стандарту EN 1822 (поставляются опционально), блок электростатической фильтрации мелкодисперсных частиц и аэрозолей, блок зарядки мелкодисперсных частиц пыли и аэрозолей, блок осаждения аэрозолей и мельчайших частиц пыли до 0,01 мкм с классом очистки H16 при минимальном сопротивлении воздушного потока, блок фотокаталитической очистки (первая ступень), блок фотокаталитической очистки второй ступени, угольно – адсорбционный блок (угольно – каталитический фильтр). Производительность по воздуху: от 150 до 50000 куб.м/час, диапазон рабочих температур от -35 С до +50 С, напряжение питания 220 В (50 Гц), шум к окружению 0 dB, падение давления на фильтре при номинальном воздушном потоке 165 Па, количество ступеней очистки воздуха не менее 6, количество ступеней фотокаталитической очистки воздуха не менее 2, эффективность очистки за один проход от органических газообразных загрязнений не менее 98%, от неорганических газообразных загрязнений не менее 86%, от аэрозолей и пыли менее 4мкм не менее 99%, от бактериальных загрязнителей: вирусы, бактерии,  плесень, грибок не менее 99%, скорость очистки воздуха от летучих органических соединений (С2 – С8) 15-17 мг/мин. Комплект поставки включает в себя: двухступенчатый канальный воздухоочиститель с электростатическим блоком и блок управления, автоматики и сигнализации. Расходные материалы (сменные воздушные предварительные фильтры).</t>
  </si>
  <si>
    <t>Доска маркерная двухсторонняя, передвижная. Размеры: не менее 150 см х 100 см. Цвет: белый. Поверхность эмалевая магнитно-маркерная для письма маркерами сухого стирания, рамка из алюминия. Стойка мобильная на четырех колесиках, два из которых блокируются.</t>
  </si>
  <si>
    <t xml:space="preserve">Доска пробковая односторонняя. Размеры: не менее 90 см х 120 см. Цвет согласовывается с заказчиком. Поверхность пробковая, рамка из алюминия.
</t>
  </si>
  <si>
    <t>Мобильная напольная перегородка для офиса. Поверхность ламинированное ДСП, рамка из алюминия. Перегородка должна иметь приспособление для соединения с другой перегородкой под углами 90 и 180 градусов. Перегородка должна устойчиво стоять на полу. Размеры 1-ой перегородки: ширина 80 см, высота 150 см. Цвет согласовывается с заказчиком.</t>
  </si>
  <si>
    <t>Лабораторные  расходные материалы для обеспечения деятельности научной Лаборатории иммунобиологии МИЦ: комплект 4</t>
  </si>
  <si>
    <t>Лабораторные  расходные материалы для реализации проекта "Биоремедиация воды, загрязненной нефтью и нефтепродуктами", Подробная характеристика согласно технической спецификации</t>
  </si>
  <si>
    <t>Лабораторные  расходные материалы для обеспечения деятельности научной Лаборатории иммунобиологии МИЦ: комплект 5</t>
  </si>
  <si>
    <t>Лабораторные  расходные материалы для обеспечения деятельности учебных лабораторий школы UCL Foundation: компелкт 1</t>
  </si>
  <si>
    <t>Лабораторные  принадлежности для проведения практических занятий Подготовительной школы UCL Foundation. Подробная характеристика согласно технической спецификации</t>
  </si>
  <si>
    <t>Лабораторные  расходные материалы для обеспечения деятельности учебных лабораторий Школы наук и технологий: комплект 6</t>
  </si>
  <si>
    <t>Лабораторные  расходные материалы для проведения практических занятий Школы наук и технологий. Подробная характеристика согласно технической спецификации</t>
  </si>
  <si>
    <t>Лабораторные расходные материалы для обеспечения
деятельности учебных лаборатории  Школы инженерии: комплект 1</t>
  </si>
  <si>
    <t>Лабораторные расходные материалы для обеспечения деятельности учебных лабораторий Школы инженерии. Подробная характеристика согласно технической спецификации.</t>
  </si>
  <si>
    <t>Анализ текущего состояния и перспективы развития отрасли информационно-коммуникационных технологий (ИКТ) Казахстана</t>
  </si>
  <si>
    <t>75 календарных дней  со дня вступления в силу договора</t>
  </si>
  <si>
    <t>Республика Казахстан</t>
  </si>
  <si>
    <t>Обзор основных тенденций развития отрасли ИКТ Казахстана; анализ применения технологий ИКТ в секторах экономики, обзор наиболее активных компании/организации (разработчиков) по их категориям; анализ подготовки кадров в сфере ИКТ в РК; база данных субъектов, проектов и персон отрасли ИКТ Казахстана, и предоставление Заказчику готового аналитического отчета, Подробная характеристика согласно технической спецификации.</t>
  </si>
  <si>
    <t>70 календарных дней со дня вступления в силу договора</t>
  </si>
  <si>
    <t>Светильник</t>
  </si>
  <si>
    <t>Натриевая лампа</t>
  </si>
  <si>
    <t xml:space="preserve">Ультразвуковая ванна </t>
  </si>
  <si>
    <t>Колбонагреватель</t>
  </si>
  <si>
    <t xml:space="preserve">Мощность не менее 600 Вт, ток лампы не менее 6,00 А, световой поток не менее 86клм, длина лампы не менее 325 мм, диаметр колбы не менее 120 мм. </t>
  </si>
  <si>
    <t xml:space="preserve">Ультразвуковая ванна для очистки лабораторных предметов, смешивания растворов, для получения смесей, растворения  твердых веществ в воде, дегазации жидкостей и устранение пузырьков воздуха из раствора. Ширина х длина х высота: 13-14 cм х 10-11 см х 15-16 см, емкость не менее 1.9 л- не более 2.5 л, частота 40 kНz, мощность не менее 220В не более 230 В.  Контроллер активации ультразвуковой ванны с таймером. Цифровой дисплей, показывающий время очистки (до 99 минут) и температуру  раствора в 0С. Функция дегазации для немедленного использования с максимальной эффективностью.
</t>
  </si>
  <si>
    <t xml:space="preserve">Колбонагреватель для колб, с магнитным размешиванием. Для колбы емкостью не менее 100 мл, для круглодонных колб. Максимальная температура нагревания в пределах 450-500С. Скорость двунаправленного размешивания до 2000 оборот в минуту, со встроенным регулятором мощности. Индикаторные лампы, указывающие, на то, что колбонагреватель включен, а также нагреватель. Сменный изолированный нагреватель и перемешивающийся картридж. Функции безопасности, такие как заземленный экран и двойные предохранители. Нескользящие ножки и поддерживающие зажимы. 
</t>
  </si>
  <si>
    <t>Лабораторные  расходные материалы для обеспечения деятельности научной Лаборатории иммунобиологии МИЦ: комплект 6</t>
  </si>
  <si>
    <t>Экспертный анализ Концепции и Mастер-плана Научного парка Назарбаев Университета</t>
  </si>
  <si>
    <t xml:space="preserve"> Обзор концепций научных парков Нидерландов, анализ Концепции Научного парка Назарбаев Университета на предмет возможности достижения поставленных целей, выводы и рекомендации по улучшению Концепции,  обзор мастер-планов научных парков Нидерландов, анализ Мастер-плана Научного парка Назарбаев Университета и основных объектов инфраструктуры. Подробная характеристика согласно технической спецификации.</t>
  </si>
  <si>
    <t>в течение 30 календарных дней со дня вступления в силу договора</t>
  </si>
  <si>
    <t>Нидерланды, г. Эйндховен</t>
  </si>
  <si>
    <t>Жалюзи тканевые</t>
  </si>
  <si>
    <t>кв.м.</t>
  </si>
  <si>
    <t>Жалюзи пластиковые</t>
  </si>
  <si>
    <t>исключен</t>
  </si>
  <si>
    <t>Лабораторные  расходные материалы для обеспечения деятельностилаборатории химии: комплект 1</t>
  </si>
  <si>
    <t>Лабораторные расходные материалы для реализации проекта "Дизайн и синтез органических нелинейно-оптических материалов". Подробная характеристика согласно технической спецификации.</t>
  </si>
  <si>
    <t xml:space="preserve">Работы по изготовлению и установке экспериментальной системы учета контроля нагревания воды и модернизации системы энергопитания «умного дома» по проекту «Интеграция, автоматизация и управление возобновляемых источников энергии» </t>
  </si>
  <si>
    <t xml:space="preserve">Изготовление и установка системы автоматизированного сбора данных со счетчиков для последующего хранения в БД; изготовление и установка системы учета контроля нагревания воды для последующего хранения в БД и обработки; изготовление и установка системы автоматизированного сбора данных с погодной станции для последующего хранения в БД и обработки
</t>
  </si>
  <si>
    <t>с даты вступления договора в силу по 31 октября 2014 г.</t>
  </si>
  <si>
    <t>Обязательное страхование гражданско-правовой отвтетственности владельцев транспортных средств</t>
  </si>
  <si>
    <t>Обязательное страхование гражданско-правовой отвтетственности владельцев транспортных средств в количестве 1 транспортного средства</t>
  </si>
  <si>
    <t>Ткань: средняя плотность, состав: 70% - полиэстер, 30% - шелк. Полузатемняющие, с верхними алюминиевыми карнизами, с пылеотталкивающей  пропиткой, с грузиками и соединительной цепью, вертикальные, ширина полотен (ламелей) 89 мм, цвет: светло-бежевый. Плавная регулировка угла поворота ламелей цепью управления и сбор ламелей на край окна.</t>
  </si>
  <si>
    <t xml:space="preserve">Пластик: высокая плотность. Затемняющие, с верхними алюминиевыми карнизами, вертикальные, ширина полотен (ламелей) 89 мм, цвет: светло-бежевый. Плавная регулировка угла поворота ламелей цепью управления и сбор ламелей на край окна. </t>
  </si>
  <si>
    <t>Лабораторные  расходные материалы для реализации проектов офиса коммерциализации: комплект 1</t>
  </si>
  <si>
    <t>Лабораторные расходные материалы для реализации проекта "Приобретение технологической платформы для основной лаборатории синтеза ДНК в Университете". Подробная характеристика согласно технической спецификации.</t>
  </si>
  <si>
    <t>Напряжение не менее 220-230 В. Мощность не менее 600 Вт. Степень защиты IP21.  Масса с лампой не более 10,75 кг, без лампы 10,4 кг. КПД не менее 90 %. Светильник состоит из кожуха защитного, кожуха, дросселя, конденсаторов, устройства зажигающего импульсивного, патрона, скоб подвеса.</t>
  </si>
  <si>
    <t>Дизельное топливо летнее</t>
  </si>
  <si>
    <t>130 календарных дней со дня вступления в силу Договора</t>
  </si>
  <si>
    <t>Текущий ремонт для запуска лаборатории материаловедения</t>
  </si>
  <si>
    <t>подпункт 30</t>
  </si>
  <si>
    <t>30 календарных дней со дня вступления в силу Договора</t>
  </si>
  <si>
    <t>Текущий ремонт для запуска лаборатории электротехники</t>
  </si>
  <si>
    <t>Разборка напольного покрытия из линолеума - 52,39 кв.м. Удаление водоэмульсионного покрытия со стен - 87,36 кв. м. Устройство антистатического напольного покрытия - 52,39 кв.м. Устройство контура заземления - 29,12 м.Окраска стен эмалью - 87,36кв.м. Устройство канального фильтра в приточный воздуховод. Вывоз мусора.  Подробная характеристика согласно технической спецификации.</t>
  </si>
  <si>
    <t>Устройство каркаса из металлического профиля - 125,4 м. Устройство несущей конструкции из стального швеллера - 9м. Облицовка каркаса гипсокартонными листами - 60кв.м. Сплошное выравнивание и грунтовка левкасным составом - 60 кв.м.Окраска поливинилацетатными водоэмульсионными составами - 60кв.м. Подробная характеристика согласно технической спецификации.</t>
  </si>
  <si>
    <t>Лабораторные  расходные материалы для релизации проекта "Разработка биосенсора для детекции панели раковых биомаркеров". Подробная характеристика согласно технической спецификации</t>
  </si>
  <si>
    <t>Лабораторные  расходные материалы для обеспечения деятельности лаборатории биосенсоров и биоинструментов комплект 3</t>
  </si>
  <si>
    <t>Лабораторные  расходные материалы для обеспечения деятельности лаборатории физической химии: комплект 1</t>
  </si>
  <si>
    <t>Лабораторные  расходные материалы для релизации проекта "Разработка технологии получения нитрида галлия для использования в оптоэлектронных приборах". Подробная характеристика согласно технической спецификации</t>
  </si>
  <si>
    <t>Лабораторные  расходные материалы для обеспечения деятельности лаборатории физики и материаловедения: комплект 1</t>
  </si>
  <si>
    <t>Камера ORCA-Flash 4.0 CamLink package для микроскопа с системой изображения живых клеток Carl Zeiss Cell Observer.Z1</t>
  </si>
  <si>
    <t>Объектив для микроскопа  с системой изображения живых клеток Carl Zeiss Cell Observer.Z1</t>
  </si>
  <si>
    <t>45 календарных дней со дня вступления в силу договора</t>
  </si>
  <si>
    <t xml:space="preserve">Научный сенсор CMOS  2048x 2048 пикселей, 4 мегапикселей с размером пикселей 6.5 x 6.5микром
Эффективная площадь13.312мм×13.312 мм
Более 70% квантовой эффективности при 600 нм, 50% при 750нм
Воздушное охлаждение (при окружающей температуре +20℃): -10 ℃, Скорость кадров -100 кадров/сек (при полной резолюции, интерфейс CameraLink) Стандартный режим сканирования с 1,9 RMS электроны (1,3 медиана электронов)                                            Темновой ток: 0.06 электронов / пиксель/ сек (-10℃ )
Набор CAMERALINK EXTENSION KIT для камеры ORCA Flash 4.0 состоит из:
• Полная конфигурация CameraLink Deca Mode
• Программное обеспечение с DCAM-SDK 
• Набор кабелей и источник питания AC100 V до AC240 V, 50 Гц/60 Гц
</t>
  </si>
  <si>
    <r>
      <t>Оптическое увеличение 5x, нумерическая апертура</t>
    </r>
    <r>
      <rPr>
        <sz val="11"/>
        <color indexed="10"/>
        <rFont val="Times New Roman"/>
        <family val="1"/>
        <charset val="204"/>
      </rPr>
      <t xml:space="preserve"> </t>
    </r>
    <r>
      <rPr>
        <sz val="11"/>
        <color indexed="8"/>
        <rFont val="Times New Roman"/>
        <family val="1"/>
        <charset val="204"/>
      </rPr>
      <t>1.6, вид - EC Plan-Neofluar,  область просмотра 25мм, рабочая дистанция = 18,5 мм, тип резьбы M27x0.75, для фазового контраста Ph 1.</t>
    </r>
  </si>
  <si>
    <t>Лабораторные  расходные материалы для релизации проекта "Исследование резонанса взаимодействий α+13C при малых энергиях". Подробная характеристика согласно технической спецификации</t>
  </si>
  <si>
    <t>г. Астана и/или Акмолинская область</t>
  </si>
  <si>
    <t>Чистые газы для обеспечения деятельности научных лабораторий, ЧУ "NURIS"</t>
  </si>
  <si>
    <t>со дня вступления в силу Договора до 31 декабря 2014 года</t>
  </si>
  <si>
    <t>г. Астана, пр. Кабанбай батыра,53, блок 9</t>
  </si>
  <si>
    <t>Газы для обеспечения деятельности учебных лабораторий Школы наук и технологий: комплект 1</t>
  </si>
  <si>
    <t>Газы для обеспечения деятельности учебных лабораторий Школы наук и технологий: комплект 2</t>
  </si>
  <si>
    <t>Пропан: пропан СУГ, согласно ГОСТ 20448-90, массовая доля сернистых соединений и серы не более 0,01%, включая сероводород 0,03%, в баллонах 50л, 6 бал; Пропан: пропан СУГ, согласно ГОСТ 20448-90, массовая доля сернистых соединений и серы не более 0,01%, включая сероводород 0,003%, 225 кг.</t>
  </si>
  <si>
    <t>Азот: Азот газ, доля азота не менее 99,9%  в баллонах из углеродистой стали по 40 литров, с вентилем КВБ-53, 15 МПа, 20 бал.; Аргон: Аргон газ. Доля   аргона   не   менее  99,987%  в баллонах из углеродистой стали по 40 литров, с вентилем КВБ-53, 15 МПа, 8 бал.; Углекислый газ: Доля двуокиси углерода не менее 99,5%, в баллонах по 40 литров, с вентилем КВБ-53, 15 Мпа, 25 кг., 20 бал.; Сжатый воздух: Чистый воздух, в баллонах по 40 литров, с вентилем КВБ-53, 15 Мпа, 6 бал.; Водород, марка (А): доля водорода не менее 99,99% , в баллонах по 40 литров, 15 МПа, 1 бал.; Азот (ОСЧ): Азот газ особой чистоты, доля азота не менее 99,999% , согласно ГОСТ 9293-74, в баллонах из углеродистой стали по 40 литров, с вентилем КВБ-53, 15 МПа, 10 бал.; Аргон (ОСЧ): Аргон газ особой чистоты 5.0, доля аргона не менее 99,999%, согласно ГОСТ 10157-79, в баллонах из углеродистой стали по 40 литров, 15 Мпа, с вентилем КВБ-53, 1 бал.; Гелий, марка (А): доля газобразного гелия не менее 99,995%, согласно ТУ 0271-135-31323949-2005,  в баллонах из углеродистой стали по 40 литров, 15 Мпа, с вентилем КВБ-53, 6 бал.; Метан: доля метан газа 99,99%. Метан 4,0 (99,99%), 1 бал. Ацетилен: доля ацетилена не менее 98,5% в ацетиленовых баллонах 40л. ГОСТ 949-73: для газов Рр не более 19,6 МПа, 6 бал Кислород: доля кислорода не менее 99,7%, в баллонах по 40л., с вентилем КВБ-53, 5 бал.</t>
  </si>
  <si>
    <t>Азот: Азот газ, доля азота не менее 99,9%  в баллонах из углеродистой стали по 40 литров, с вентилем КВБ-53, 15 МПа, 27 бал.; Аргон: Аргон газ. Доля   аргона    не   менее  99,987%  в баллонах из углеродистой стали по 40 литров, с вентилем КВБ-53, 15 МПа, 4 бал.; Углекислый газ: Доля двуокиси углерода не менее 99,5%, в баллонах по 40 литров, с вентилем КВБ-53, 15 Мпа, 25 кг, 24 бал.; Сжатый воздух: Чистый воздух, в баллонах по 40 литров, с вентилем КВБ-53, 15 Мпа, 5 бал.; Смесь газовая Азот и Водорода : Газовая смесь. Согласно ГСО 3958-87, доля водорода Н2 4% и азот N2 96%(ост.) в баллонах по 40 литров, 15 Мпа, с вентилем КВБ-53, 2 бал.; Азот (ОСЧ): Азот газ особой чистоты, доля азота не менее 99,999% , согласно ГОСТ 9293-74, в баллонах из углеродистой стали по 40 литров, с вентилем КВБ-53, 15 МПа, 24 бал.; Аргон (ОСЧ): Аргон газ особой чистоты 5.0, доля аргона не менее 99,999%, согласно ГОСТ 10157-79, в баллонах из углеродистой стали по 40 литров, 15 Мпа, с вентилем КВБ-53, 3 бал.; Гелий, марка (А): доля газобразного гелия не менее 99,995%, согласно ТУ 0271-135-31323949-2005,  в баллонах из углеродистой стали по 40 литров, 15 Мпа, с вентилем КВБ-53, 1 бал.; Метан: доля метана 99,99%. Метан 4,0 (99,99%), 1 бал.</t>
  </si>
  <si>
    <t>Лабораторные  расходные материалы для обеспечения деятельности лаборатории физики и материаловедения: комплект 2</t>
  </si>
  <si>
    <t>115 календарных дней со дня вступления в силу Договора</t>
  </si>
  <si>
    <t>Лабораторные  расходные материалы для обеспечения деятельности лаборатории физической химии: комплект 2</t>
  </si>
  <si>
    <t>Лабораторные  расходные материалы для релизации проекта "Повышение экологической безопасности и экономической эффективности золотодобывающих производств через рециклинг (возврат) опасных и дорогостоящих компонентов из отходов". Подробная характеристика согласно технической спецификации</t>
  </si>
  <si>
    <t>Мероприятие  направленное на укрепление корпоративного духа сотрудников Учреждения, в количестве не менее 223 человек</t>
  </si>
  <si>
    <t>Лабораторные  расходные материалы для обеспечения деятельности учебных лабораторий Школы наук и технологий: комплект 7</t>
  </si>
  <si>
    <t>Лабораторные  расходные материалы для обеспечения деятельности учебных лабораторий Школы наук и технологий: комплект 8</t>
  </si>
  <si>
    <t>Лабораторные  расходные материалы для обеспечения деятельности лаборатории физической химии: комплект 3</t>
  </si>
  <si>
    <t>Определитель мощности и энергии</t>
  </si>
  <si>
    <t>Сенсор для определения энергии лазерных импульсов в диапазоне от 250 до 500</t>
  </si>
  <si>
    <t>Диапазон измерения энергии от 250 мкДж до 500 мДж; шум эквивалентной энергии не более 8 мкДж; диапазон длин волн от 0.19 до 12 мкм; диаметр активной площади не менее 50 мм; максимальная средняя мощность не менее 10 Вт; максимальная длительность импульса не менее 17 мкс; максимальная частота повторения не менее 300 импульсов в секунду; максимальная плотность энергии не менее 500 мДж/см² (при 1064 нм, 10 нс); диффузор отсутствует; калибровка длин волн 1064 нм; погрешность поверки ± 2 %; длина кабеля не менее 2.5 м; тип кабеля J DB-25.</t>
  </si>
  <si>
    <t>Сенсор для определения энергии лазерных импульсов в диапазоне от 1,5 до 3</t>
  </si>
  <si>
    <t xml:space="preserve">Диапазон измерения энергии от 1.5 мДж до 3 Дж; шум эквивалентной энергии не более 50 мкДж; диапазон длин волн от 0.266 до 2.1 мкм; максимальный размер пучка не менее 35 мм; максимальная средняя мощность не менее 20 Вт; максимальная длительность импульса не более 340 мкс; максимальная частота повторения не менее 50 импульсов в секунду; максимальная плотность энергии не менее 14.0 Дж/см² (при 1064 нм, 10 нс), 2.8 (при 532 нм, 10 нс), 0.75 (при 355 нм, 10 нс), 1.0 (при 266 нм, 10 нс); диффузор - лазер на иттрий-алюминиевом гранате; калибровка длин волн 1064 нм; погрешность поверки не более ± 2 %; длина кабеля не менее 2.5 м; тип кабеля J DB-25. </t>
  </si>
  <si>
    <t>Бесступенчато-регулируемый аттенюатор энергии лазерных импульсов</t>
  </si>
  <si>
    <t xml:space="preserve">Фиксированный аттенюатор энергии лазерных импульсов </t>
  </si>
  <si>
    <t>Определитель  лазерной мощности</t>
  </si>
  <si>
    <t>Диаметр активной области 8 мм; спектральный диапазон от 400 до 1064 нм; точность не более ± 5 %; диапазон измерения без аттенюатора от 10 мкВт до 10 мВт, с аттенюатором от 1 мВт до 1 Вт; диапазон отображения мощности на дисплее от 9.99 мкВт до 999 мВт; минимальная разрешающая способность не более 0.01 мкВт; максимальная плотность мощности без аттенюатора не менее 0.5 Вт/см², с аттенюатором с 30 Вт/см²; 3-значный ЖК-дисплей с индикатором единиц измерения мощности; размеры не более (В х Ш х Г) 168 х 24 х 20 мм; вес не более 44 г.</t>
  </si>
  <si>
    <t>Лазерный определитель</t>
  </si>
  <si>
    <t>Определитель лазерной мощности и энергии</t>
  </si>
  <si>
    <t>Холодильник</t>
  </si>
  <si>
    <t>Запрос ценовых предложений</t>
  </si>
  <si>
    <t>Холодильник с нижней морозильной камерой.  Общий объем не менее 322 л. 
Объем холодильной камеры не менее 224л.  Объем морозильной камеры не менее 91 л. 
Тип управления: электронно-механический.  Количество полок не менее 3. 
Полки стеклянные.  Количество отделений в морозильной камере не менее 3. 
Габариты не менее 185x60х60 cм.  Класс энергопотребления не менее А.
Уровень шума не более 46 дБ.  Система размораживания: No Frost.
Тип хладагента: R600а.</t>
  </si>
  <si>
    <t>Морозильная камера</t>
  </si>
  <si>
    <t>Морозильник- отдельный стоящий шкаф с одной камерой. Полезный общий объем не менее 271 л. Тип управления: электромеханический. Габариты (ШхВхГ)не менее 60х167х60 см. Класс энергопотребления В. Цвет: белый.</t>
  </si>
  <si>
    <t>20 календарных дней со дня вступления в силу договора</t>
  </si>
  <si>
    <t>Учебный комплект автоматизации управления</t>
  </si>
  <si>
    <t>Комплект состоит из материнской платы: 1-2ГГц, не менее 32 МБ SDRAM для приложений, не менее 96 МБ SDRAM для коммуникации, PX4 слот расширения высокой скорости включает - DS814, PCI шину DS817 и оптокабель</t>
  </si>
  <si>
    <t>Маркетинговое исследование потребностей потенциальных резидентов ИКТ кластера Научного парка Назарбаев Университета</t>
  </si>
  <si>
    <t>Обоснование выбора  компаний и организаций отрасли  ИКТ для детального опроса; обоснование методик опроса выбранных компаний и организаций отрасли ИКТ; согласование порядка проведения опроса (компании/ организации, дата, форма обследования); опрос выбранных компаний и организаций отрасли ИКТ (анкетирование и интервью) и предоставление Заказчику готового аналитического отчета. Подробная характеристика согласно технической спецификации.</t>
  </si>
  <si>
    <t>Лабораторные  расходные материалы для релизации проекта "Разработка аптасенсора для детекции стволовых клеток рака молочной железы". Подробная характеристика согласно технической спецификации</t>
  </si>
  <si>
    <t>10 календарных дней со дня вступления в силу Договора</t>
  </si>
  <si>
    <t>Технический этиловый спирт</t>
  </si>
  <si>
    <t>Процентное соотношение этилового спирта 92-95%. Хим.формула:С2Н5ОН; Плотность: 0,8г/см3; СТ РК 999-97, легковоспламеняемый, две канистры по 30 л.</t>
  </si>
  <si>
    <t>Лабораторные  расходные материалы для обеспечения деятельности учебных лабораторий Школы наук и технологий: комплект 9</t>
  </si>
  <si>
    <t>Лабораторные  расходные материалы для обеспечения деятельности лаборатории биосенсоров и биоинструментов комплект 4</t>
  </si>
  <si>
    <t>Утилизация опасных отходов индекса G</t>
  </si>
  <si>
    <t>Утилизация опасных отходов индекса A</t>
  </si>
  <si>
    <t>Утилизация опасных отходов индекса G в количестве 250 кг. Подробное описание согласно технической спецификации.</t>
  </si>
  <si>
    <t>Утилизация химических отходов в количестве 350 кг. Подробное описание согласно технической спецификации.</t>
  </si>
  <si>
    <t>Утилизация химических отходов</t>
  </si>
  <si>
    <t>Утилизация опасных отходов индекса А в количестве 1,6 кг. Подробное описание согласно технической спецификации.</t>
  </si>
  <si>
    <t>Вибратор нити</t>
  </si>
  <si>
    <t>Набор грузов и кронштейнов</t>
  </si>
  <si>
    <t>Аппарат для изучения закона идеального газа</t>
  </si>
  <si>
    <t>Датчик абсолютного давления и температуры</t>
  </si>
  <si>
    <t xml:space="preserve">Датчик движения </t>
  </si>
  <si>
    <t>Вибратор нити представляет собой блок с выступающей металлической пластиной для крепления нити и двумя контактами для подключения источника переменного тока не более  ±1 А, 10 В; размеры вибратора нити не более 12.7 см x 7.5 см x 5 см;</t>
  </si>
  <si>
    <t>Набор грузов массой 100 г (не менее 3 шт.), 50 г (не менее 3 шт.), 20 г (не менее 6 шт.), 10 г (не менее 3 шт.), 5 г  (не менее 3 шт.), 2 г (не менее 3 шт.), 1 г (не менее 3 шт.), 0.5 г (не менее 3 шт.); кронштейнов (не менее 4 шт.); ящик специальной формы для размещения грузов и кронштейнов. Все грузы должны иметь возможность крепления на кронштейны.</t>
  </si>
  <si>
    <t>Аппарат для изучения закона идеального газа представляет собой шприц со встроенным термистором, коннектором для измерения температуры и коннектором для измерения давления.</t>
  </si>
  <si>
    <t>Диапазон изменения давления от 0 до 700 кПа с точностью не более ±2 кПа, разрешением не менее 0.1 кПа и повторяемостью не менее 1 кПа, диапазон измерения температуры от  -10 до 70 °C с точностью не более ±0.5 °C, на корпусе датчика расположены коннекторы для измерения давления, температуры и подключения датчика к компьютеру;</t>
  </si>
  <si>
    <t>Диапазон измеряемых расстояний от 0.15 до 8 м; разрешение не менее 1.0 мм; максимальная рабочая частота не менее 50 Гц; диапазон вращения датчика не менее 360°.</t>
  </si>
  <si>
    <t>шт.</t>
  </si>
  <si>
    <t>Крепитель-регулятор</t>
  </si>
  <si>
    <t>Высоковольтный нажимно-вытяжной усилитель мощности</t>
  </si>
  <si>
    <t>Электро-оптический модулятор с поляризатором</t>
  </si>
  <si>
    <t>Оптический изолятор</t>
  </si>
  <si>
    <t>Крепитель-регулятор предназначен для фиксации электро-оптического модулятора. Диапазон регулировок крепителя регулятора по высоте должен быть 2,6 дюйма (6,6 см), низшая центральная линия должна быть 4,15 дюйма (10,5) см, высшая центральная линия должна быть 6,75 дюйма (17,2 см); высота крепителя регулятора без монтажного кольца в полностью сложенном состоянии не должна превышать 2,30 дюйма (5,8 см), в полностью выпрямленном состоянии высота не должна превышать 4,90 дюйма (12,4 см).</t>
  </si>
  <si>
    <t>Высоковольтный нажимно-вытяжной усилитель мощности должен соответствовать следующим характеристикам: частотный диапазон должен варьироваться от постоянного тока до частоты не менее 25 МГц; время нарастания / спада должно быть не более 8 нс; амплитуда максимального выходного напряжения 175 В; конфигурация выхода 100 Ом; выход электрического сигнала должен быть цифровой;</t>
  </si>
  <si>
    <t>Для работы электро-оптического модулятора используется калий дидетериум-фосфатный кристалл; с инфракрасным покрытием кристалл должен работать на длине волны от 700 до 1200 нм; электро-оптический модулятор имеет следующие характеристики: напряжение 1/2 волны при длине волны 500 нм должна быть 130 В;  напряжение 1/2 волны при 830 нм должна быть 216 В; напряжение 1/2 волны при 1064 нм должна быть 275; диаметр диафрагмы: 2,7 мм; должно присутствовать наличие резонансов; соотношение контрастности при 633 нм: 300:1, при 1064 нм 500:1; поляризатор имеет возможность прикрепления на электро-оптический модулятор при помощи специального адаптера; длина модулятора с поляризатором не должна превышать 215 мм;</t>
  </si>
  <si>
    <t>Оптический изолятор имеет следующие характеристики: диапазон настройки от 650 до 900 нм; изоляция: 37 - 40 дБ; передача: 92%; вращающийся Фарадей Изолятор должен быть настроен на 45 градусов; оптический изолятор должен иметь два встроенных поляризатора, основание для крепления, апертура должна быть 5 мм;  Порог повреждения лазера для оптического изолятора должен составлять 500 Вт/см² для лазера непрерывного излучения, для пульсового лазера 150 мВт/см²;</t>
  </si>
  <si>
    <t xml:space="preserve">Консультационные услуги по проекту: «Чистые угольные технологии. Повышение энергоэффективности угольных теплоэнергостанций Казахстана, газификация угля» </t>
  </si>
  <si>
    <t xml:space="preserve">Cоздание CFD (Computable Fluid Dynamics, Вычислительная Динамика Жидкостей)  моделей для гранулированных потоков в кипящем слое, проведение совместных экспериментов на лабораторной установке ЦКС Исполнителя.  Подробная характеристика согласно технической спецификации. 
</t>
  </si>
  <si>
    <t>с даты вступления в силу договора по 30 октября 2014 года.</t>
  </si>
  <si>
    <t>г. Афины, Греция</t>
  </si>
  <si>
    <t>Лабораторные  расходные материалы для обеспечения деятельности учебных лабораторий Школы наук и технологий: комплект 10</t>
  </si>
  <si>
    <t>Лабораторные  расходные материалы для обеспечения деятельности учебных лабораторий Школы наук и технологий: комплект 11</t>
  </si>
  <si>
    <t>cо дня вступления в силу договора до 15 августа 2014 года</t>
  </si>
  <si>
    <t>Лабораторные  расходные материалы для обеспечения деятельности учебных лабораторий Химической инженерии Школы инженерии: комплект 1</t>
  </si>
  <si>
    <t>Лабораторные  расходные материалы для обеспечения деятельности учебных лабораторий Химической инженерии Школы инженерии. Подробная характеристика согласно технической спецификации</t>
  </si>
  <si>
    <t>Охрана склада</t>
  </si>
  <si>
    <t>Вес: не менее 5,2 кг; Объём робота: не менее 573х275х311 мм; Степень свободы: не менее 25; CPU: ATOM 1,6GHz; RAM: не менее 1GB; Камеры передние не менее 1 на лбу и не менее 1 на месте рта; Разрешение камер: не менее 1,22 МР; Аудио колонки боковые на месте ушей: не менее 2; Микрофоны: не менее 4 на голове; Источники гидролокатора: не менее 2 трансмиттеров и не менее 2 ресиверов; Программное обеспечение: Open NAO встроенный GNU/Linux; Архитектура: х86; Языки программирования: C++/Python/ .NET/ Java/ Matlab; К каждому роботу прилагаются 1 полная и 5 плавающих лицензий на программные обеспечения (Choregraphe, Webots for NAO, Monitor, SDK); 2 учебных материала.</t>
  </si>
  <si>
    <t xml:space="preserve">Гуманоид робот </t>
  </si>
  <si>
    <t>Услуга по охране имущества на складе Заказчика с применением технических средств охранной сигнализации от несанкционированного проникновения с подключением на пульт централизованного наблюдения. Подробное описание согласно технической спецификации.</t>
  </si>
  <si>
    <t>Лабораторные  расходные материалы для обеспечения деятельности учебных лабораторий Школы наук и технологий: комплект 12</t>
  </si>
  <si>
    <t>Гипоксийная камера</t>
  </si>
  <si>
    <t xml:space="preserve">Вес гипоксийной камеры не более 4 кг.
Может вмещать планшеты размером, не более: 84 х 35 мм, 27 х 60 мм, 12 х 100 мм, также может вмещать два луночных планшета размером не более 9 х 96 или два культуральных флакона размером не более 18 х 25 см.
В комплект входит: 
1) основание из поликарбоната, в количестве не менее 1 шт. 
2) многоуровневый лоток из поликарбоната для культуральной посуды, повышающий вместимость, в количестве не менее 1 шт. 
3) кольцевой зажим из нержавеющей стали с уплотнителями для обеспечения герметичности, в количестве не менее 1 шт. 
4) трубки для подвода газа с зажимом, в количестве не менее 2 шт.  
5) поликарбонатная крышка, в количестве не менее  1 шт. 
6) измеритель  давления для гипоксийной камеры, в количестве не менее 1 шт., вес не более 2 кг. 
</t>
  </si>
  <si>
    <t xml:space="preserve">Анемометр </t>
  </si>
  <si>
    <t>Комплект оборудования по получению особо чистых газов из атмосферного воздуха</t>
  </si>
  <si>
    <t>Тендер</t>
  </si>
  <si>
    <t xml:space="preserve">Комплект оборудования по получению особо чистых газов из атмосферного воздуха состоит из следующих частей: 1) Установка по получению кислорода, в составе:-  компрессор винтовой для сжатого  воздуха производительность не менее 11 кВт, качеством воздуха удовлетворяющим требования не менее ISO 8573-1; - ресивер для сжатого воздуха не менее 500  литров,  с манометром давлением 10 бар, предохранительным клапаном и устройством для слива конденсата; - генератор кислорода,  состоящий из молекулярного сита, системы управления работой  запорной арматуры кислородной установки с сенсорным цветным экраном, системой контроля, програмирования и сигнализации, самой запорной арматурой с электромагнитными и пневмоклапанами, трубная обвязка и сосудами адсорберов, с производительностью не менее 2,1 м3/час и чистотой не менее 99,5%; - кислородный компрессор (бустер) высокого давления для наполнения баллонов с максимальным давлением заполнения баллона не менее 150 бар и не более 160 бар и  давлением всасывания 2-5 бар и выходом 0,35 м3/час; - рампа для заполнения не менее 2-х баллонов. 2) Установка по получению азота, в составе: -  компрессор винтовой для сжатого  воздуха производительностью  не менее 7,5 кВт, качеством воздуха удовлетворяющим требования  не менее ISO 8573-1 и  точкой росы  +3°C, оборудованный светодиодным монитором точки росы с сигнализацией , взаимосвязанных с генератором; - осушитель абсорбционного типа; - фильтры магистральные предварительной очистки сжатого воздуха и  маслоотделительный (тонкость фильтрации порядка не более 0,1 мкм (0,1 мг/м3 по маслу) с дренажным клапаном; - ресивер для сжатого воздуха не менее 270 литров, с манометром давлением  10 бар, предохранительным клапаном и устройством для слива конденсата - генератор азота,  состоящий из молекулярного сита, системой управления работой  запорной арматуры азотной установки с сенсорным цветным экраном, системой контроля, программирования и сигнализации, самой запорной арматуры с электромагнитными и пневмоклапанами, трубной обвязкой и сосудами адсорберов, производительностью не менее 2,5 м3/час, чистота не менее 99,9999%,  минимальное давление на входе 6 бар,  давление на выходе 3,5 бар, рабочее давление 6 бар; - циркониевый кислородный трансмиттер 1000РРМ  с сенсорным экраном; - ресивер для азота 270 литров, с манометром давлением 10 бар, предохранительным клапаном и устройством для      слива конденсата, соответствующие ЕС 97/23 европейской директивы «аппараты под давлением» и « для чистого кислорода»; - азотный компрессор (бустер) высокого давления для наполнения баллонов с максимальным давлением заполнения баллона не менее 150 бар и не более 160 бар давлением всасывания 2-5 бар и выходом 0,35 м3/час; - рампа для заполнения баллонов 2-х  баллонов. Подробная характеристика согласно технической спецификации.
</t>
  </si>
  <si>
    <t>120  календарных дней со дня вступления в силу договора</t>
  </si>
  <si>
    <t>Лабораторные  расходные материалы для обеспечения деятельности учебных лабораторий Школы наук и технологий: комплект 13</t>
  </si>
  <si>
    <t>Лабораторные  расходные материалы для обеспечения деятельности лаборатории физики и материаловедения: комплект 3</t>
  </si>
  <si>
    <t>110 календарных дней со дня вступления в силу Договора</t>
  </si>
  <si>
    <t>Обратный маятник на вращающемся основании</t>
  </si>
  <si>
    <t>Совместимость с поворотной базой вращательного движения. Наличие энкодера высокого разрешения не менее 4096 выборок/об. Наличие алюминиевых трубок.
Открытый дизайн архитектуры, позволяющий пользователям проектировать их собственный контроллер. Поворотная рука - длина не более 21.59 см, вес не более 0.2570 кг. Маятник - длина не более 33.7 см, вес не более 0.127 кг.</t>
  </si>
  <si>
    <t>Упругое сочленение на вращающемся основании</t>
  </si>
  <si>
    <t>Возможность изменения длины подвеса и значений грузов. Наличие груза. Наличие энкодера высокого разрешения не менее 4096 выборок/об. Открытый дизайн архитектуры, позволяющий пользователям проектировать их собственный контроллер. Габариты модуля –  не более 35.5 x 7.6 x 4.8 см3. Длина основного подвеса - не более 30 см. Длина второстепенного подвеса -  не более 15.7 см. Наличие грузов массой -  0.3 кг, 0.064 кг, 0.03 кг.</t>
  </si>
  <si>
    <t>Основание со встроенным DC серво мотором</t>
  </si>
  <si>
    <t>Серво мотор постоянного тока с наличием передач. Наличие энкодера высокого разрешения не менее 4096 выборок/об. Наличие потенциометра. Наличие тахометра. Прочное основание из алюминия с нержавеющим покрытием. Габариты основания не более 15 x 15 x 18 см. Вес не более 1.2 кг. Номинальное напряжение - 6 В. Максимальное непрерывное (рекомендуемое) значение тока мотора - 1 А. Максимальная скорость вращения мотора не менее 6000 об/мин. Напряжение потенциометра - ±12 В. Диапазон измерения потенциометра - ±5 В. Напряжение тахометра - ±12 В. Диапазон измерения тахометра - ±5 В. Чувствительность тахометра - не менее 0.0015 В/об/мин. Резолюция кодирующего устройства - не менее 4096 выборок/об.</t>
  </si>
  <si>
    <t>Усилитель напряжения</t>
  </si>
  <si>
    <t>Напряжение 12В DC, ток 1А. Габариты не более 25 см x 18 см x 10 см. Масса - не более 1.9 кг. Тип усилителя – линейный. Число каналов – не менее 1. Непрерывный ток - ± 4 А. Непрерывное усиление напряжения - ± 24 В. Шаг усиления 1 В/В или 3 В/В. Команда усилителя - ± 10 В. Число аналоговых входов – не менее 4.</t>
  </si>
  <si>
    <t>Модуль сбора данных и управления</t>
  </si>
  <si>
    <t>Размер 1U. Количество аналоговых входов - не менее 1. Количество входов энкодера - не менее 2. Напряжение потребления DC 9.0 V - 30 V DC. Мощность не менее 2000 мВатт. Расширение счетчика энкодера не менее 24 бит. Расширение скорости энкодера не менее  24 бит. Максимальная частота энкодера не менее 20 MГц. Расширение аналоговых выходов не менее 16 бит. Диапазон аналоговых выходов ± 10 В. Выборочные возможные значения аналоговых выходов – ± 5 В, ± 10 В, ± 10.8 В, + 5 В, + 10 В, + 10.8 В. Расширение аналоговых входов не менее 16 бит. Диапазон аналоговых входов по умолчанию ± 10 В. Максимальный диапазон аналоговых входов ± 15 В. Выборочные возможные значения аналоговых выходов – ± 5 В, ± 10 В. Сопротивление на аналоговых входах -  1 MОм.</t>
  </si>
  <si>
    <t>Блок питания</t>
  </si>
  <si>
    <t>Вход – 1 фаза, 100-120/200-240 В переменного тока.
Выход – 24 В постоянного тока, 5 А, 120 Вт.
Включает в состав набор для монтажа на DIN-рейку.</t>
  </si>
  <si>
    <t>Промышленный контроллер</t>
  </si>
  <si>
    <t>Осуществление управления модулями ввода/вывода сигналов, установленными в шасси, по внутренним шинам обмена данными и синхронизации и работа под управлением ОС Реального Времени. Центральный процессор не менее 800 MГц. ОЗУ не менее 512 MБ.
ПЗУ не менее 4 ГБ (твердотельная память). Наличие не менее 2 портов Ethernet. Встроенные Web- и FTP - серверы. DDR2 объемом не менее 512 МБ. Наличие порта высокоскоростного USB. Наличие порта RS-232. Дублированный вход питания 9-35 В постоянного тока. Потребляемая мощность – до 35 Вт. Рабочая температура – от  -40 до +70 С.</t>
  </si>
  <si>
    <t>Реконфигурируемое шасси</t>
  </si>
  <si>
    <t>Не менее 4 слотов для установки модулей высотой 1U. ПЛИС. LUTs/Flip-Flops – не менее 28800. DSP48 Slices (25 x 18 Multiplier) – 48. Embedded Block RAM – не менее 1728 кбит. Опорный генератор тактовой частоты – 40 (по умолчанию), 80, 120, 160, 200 МГц. Стабильность опорного генератора тактовой частоты – не менее 100 ppm. Поддержка режима обмена данными по каналам DMA. Рабочая температура – от -40 до +70 С.Наличие встроенного датчика температуры. Допустимые вибрации - до 5 г.
Допустимые удары – до 30 г полусинус 11 мс, до 50 г полусинус 3 мс.</t>
  </si>
  <si>
    <t>Синхронный усилитель</t>
  </si>
  <si>
    <t>Аппарат плазменной резки</t>
  </si>
  <si>
    <t>Сварочный выпрямитель</t>
  </si>
  <si>
    <t>Аппарат для резки всех видов токопроводящих материалов. Напряжение питающей сети - 3-х фазный, 380 В; Частота питающей сети -50 Гц; Глубина реза - не менее 30 мм; Диапозон регулирования тока резки - от 30 до 100 А.</t>
  </si>
  <si>
    <t>Сварочный выпрямитель для питания электрической сварочной дуги постоянным током при ручной дуговой сварке, резке и наплавки металлов, от сети переменного тока, для работы в закрытых помещениях с естественной вентиляцией. Напряжение питающей сети - 3-х фазный, 380В; Чатота питающей сети - 50Гц; Пределы регулирования сварочного тока - (min-max) 30-315 А; Номинальное рабочее напряжение - не менее 32 В; Способо регулирования сварочного тока - механический.</t>
  </si>
  <si>
    <t>Тракт передачи сигнала: входное напряжение должно подаваться по BNC с несимметричным выходом, входной импеданс 50 Ом или 1 МОм + 30 пФ, порог дефектообразования не менее ±5 В (DC + AC), диапазон рабочих частот от 25 кГц до 200 МГц; точность усиления при частоте менее 50 МГц должна быть не более ± 0.25 дБ, при частоте менее 200 МГц – не более ±0.50 дБ; стабильность усиления не более 0.2 %/°C; когерентная наводка для частоты менее 10 МГц должна быть меньше 100 нВ, для частоты меньше 50 МГц - меньше 2.5 мкВ, для частоты меньше 200 МГц – меньше 25 мкВ. Внешний источник опорного напряжения: частота от 25 кГц до 200 МГц; импеданс 50 Ом или 10 кОм + 40пФ; уровень полной амплитуды импульса не более 0.7 В; ширина импульса более 2 нс на любой частоте; установка порога автоматическая на середине сигнала; время сбора данных менее 10 сек (с автоматическим выбором диапазона на любой частоте), менее 1 сек в пределах одной октавы. Встроенный источник опорного напряжения: частота от 25 кГц до 200 МГц; разрешение частоты 3-х цифровое; точность частоты не более ±0.1 в 3-й цифре; обнаружение гармоник 2F ( от 50 кГц до 200 МГц); выход опорного сигнала должен быть синхронизирован  по фазе с внутренним или внешним опорными сигналами и иметь аналоговый выход с частотой от 25 кГц до 200 МГц двойной амплитудой прямоугольной волны не более 1.0 В импедансом 50 Ом и выход транзисторно-транзисторной логики от 25 кГц до 1.5 МГц, с номинальным напряжением от 0 до +5 В; разрешение фазы 0.02°; Абсолютная погрешность фазы при частоте менее 50 МГц должна быть менее 2.5°, при частоте менее 100 МГц – менее 5.0°, при частоте менее 200 МГц – менее 10.0°. Демодулятор: у цифрового демодулятора должен отсутствовать дрейф нуля; дрейф аналогового выхода демодулятора должен быть менее 5 мд/°C; временные константы в режиме фильтрации от 100 мкс до 30 кс с 6,12,18, или 24 дБ/спад октавы, частота обновления в режиме без фильтра от 10 до 20 мкс. В синхронном усилителе должны быть предусмотрены два 4½-цифровых дисплея для двух каналов соответственно. На дисплее для первого канала  должно отображаться значение опорной частоты, корень суммы квадратов (Вольт), амплитуда (дБмВт), значение шума (дБмВт). На дисплее для второго канала  должно отображаться значение опорной частоты, фазы (в градусах), значение шума (дБмВт). Выходы каналов 1 и 2: диапазон напряжения не менее ±10 В; частота обновления для значений опорной частоты от 48 до 96 кГц, для корня суммы квадратов и фазы от 12 до 24 кГц, для значений шума 512 Гц. Дополнительные входы и выходы: количество дополнительных входов не менее 2, импеданс 1 МОм, диапазон не менее ±10 В, разрешение не более 0.33 мВ, полоса пропускания не менее 3 кГц; количество дополнительных выходов не менее 2, диапазон не менее ±10 В, разрешение не более 1 мВ. Синхронный усилитель должен поддерживать работу с интерфейсами IEEE-488.2 и RS-232; питание 100/120/220/240 В переменного тока 50/60 Гц, мощность 70 Вт; размеры не более (Ш х В х Г) 17 x 5.25 x 19.5 дюйма; вес не более 23 фунта.</t>
  </si>
  <si>
    <t>115 календарных дня со дня вступления в силу Договора</t>
  </si>
  <si>
    <t xml:space="preserve">Зонд к газоанализатору </t>
  </si>
  <si>
    <t>Зонд к газоанализатору (Testo 435-2). IAQ зонд для оценки качества воздуха в помещениях, измерение СО2, влажности, температуры, абсолютного давления. Диапазон измерения: 0…+50°С, 0…+100%ОВ, 0…+10 000 ппм СО2, +600…+1150 гПа. Подробная характеристика согласно технической  спецификации.</t>
  </si>
  <si>
    <t>Зонд к газоанализатору (Testo 435-2). Обогреваемый зонд скорости воздуха со встроенным сенсором температуры и влажности, ø12 мм, телескопической рукояткой (макс. 745 мм). Диапазон измерения: -20…+50°С, 0…+100%ОВ, 0...+20 м/с. Подробная характеристика согласно технической  спецификации.</t>
  </si>
  <si>
    <t>Зонд к газоанализатору (Testo 435-2). Зонд для измерения уровня освещённости. Диапазон измерения: 0…100 000 Люкс. Подробная характеристика согласно технической  спецификации.</t>
  </si>
  <si>
    <t>В комплект входит: анемометр со встроенной крыльчаткой, для измерения скорости потока, объёмного расхода и температуры на больших поверхностях, встроенная крыльчатка ø 100мм,  включая батарейку и заводской протокол калибровки; - набор из двух воронок к анемометру, для измерения  объемного расхода,  воронка, обеспечивающая эффективные измерения на вентиляционных решетках, круглых потолочных диффузорах с диаметром не менее ø 200 мм и тарельчатых клапанах воздуховодов с параметром не менее 330мм*330мм;  чехол из синтетического материала для измерительного прибора и зондов; Диапазон измерения: +0,3…+20 м/с, 0...+50°С, 0…+99999 м3/ч. Подробная характеристика согласно техничесской  спецификации.</t>
  </si>
  <si>
    <t>98 календарных дней со дня вступления в силу договора</t>
  </si>
  <si>
    <t>Лабораторные  расходные материалы для обеспечения деятельности лаборатории физики и материаловедения: комплект 4</t>
  </si>
  <si>
    <t xml:space="preserve">Одномодовый сплошноволновой лазер </t>
  </si>
  <si>
    <t xml:space="preserve">Длина волны должна быть 532 нм, ширина спектра должна быть не более 1 МГц, мощность от 50 мВ до 750 мВ, диаметр луча не более 1.7 мм±0.2 мм, пространственная мода TEM00, эллиптичность должна быть меньше 1:1.1,  расхождение луча должно быть не более 0.4 мрад, значение М² должно быть меньше 1.1, среднеквадратичная стабильность мощности должна быть менее 1.0%, среднеквадратичное значение шума менее 0.25%, коэффициент поляризации должен быть больше 100:1, направление поляризации должно быть вертикальное, рабочая температура от 15 до 35 °С, размеры (Д*Ш*В)  не более 175*110*54,5 мм, вес не более 1,3 кг. Лазер должен включать в себя: источник питания, питаемый от 12 В постоянного тока, размеры источника питания не должны превышать (Д*Ш*В) 226*163*66 мм, вес не более 1,5 кг; программное обеспечение для удаленного управления лазером посредством интернет.
</t>
  </si>
  <si>
    <t>Лабораторные расходные материалы для обеспечения
деятельности лаборатории иммунобиологии: комплект 4</t>
  </si>
  <si>
    <t>Лабораторные  расходные материалы для реализации проектов офиса коммерциализации: комплект 2</t>
  </si>
  <si>
    <t>Проведение работы по сборке, запуску и пуско-наладке дисплейного измерения наносекундного импульсного лазерного излучения на четырёх длинах волн с энергиями на лазерный импульс варьируемых в микро- и мили-Джоулевых диапазонах.</t>
  </si>
  <si>
    <t>Лабораторные расходные материалы для обеспечения
деятельности лаборатории клеточной технологии: комплект 1</t>
  </si>
  <si>
    <t>Лабораторные расходные материалы для реализации проекта "Создание технологической платформы для получения рекомбинантных белков в клетках млекопитающих с использованием вирусных репликонов". Подробная характеристика согласно технической спецификации.</t>
  </si>
  <si>
    <t>Лабораторные расходные материалы для обеспечения
деятельности лаборатории клеточной технологии: комплект 3</t>
  </si>
  <si>
    <t>Лабораторные расходные материалы для обеспечения
деятельности лаборатории клеточной технологии: комплект 4</t>
  </si>
  <si>
    <t>Лабораторные реагенты для реализации проекта "Изучение влияния гипоксии на образование эритроцитов из индуцированных плюрипотентных стволовых клеток человека". Подробная характеристика согласно технической спецификации.</t>
  </si>
  <si>
    <t>Лабораторные  расходные материалы для обеспечения деятельности учебных лабораторий Школы наук и технологий: комплект 16</t>
  </si>
  <si>
    <t>Точный токарно-винторезный станок</t>
  </si>
  <si>
    <t>Рабочая зона: (величины в диапазонах)
Макс. длина заготовки  900-1100 мм; 
макс. Ø установки заготовки над станиной  360 - 410 мм; 
макс. Ø установки заготовки над суппортом 210 - 255 мм; 
макс. Ø установки заготовки над мостком 530 - 580 мм; 
технологический ход, ось X 180 - 250 мм; 
технологический ход, ось Z1 130 - 150 мм; 
длина мостка 220 - 270 мм; 
ширина станины 240 - 260 мм; 
диапазон поворота верхних салазок ± 45 °.   Нарезание резьбы : (класс точности не менее H6)
нарезание резьбы, метрическая  от 0,2 - 14 мм ;
нарезание резьбы, модульная  от  0,3 - 3,5 мм; 
нарезание резьбы, витворта от 2-72 GPZ.Подробная характеристика согласно  технической спецификации</t>
  </si>
  <si>
    <t>84 календарных дней со дня вступления в силу договора</t>
  </si>
  <si>
    <t>Лабораторные  расходные материалы для обеспечения деятельности лаборатории биосенсоров и биоинструментов: комплект 5</t>
  </si>
  <si>
    <t>Лабораторные  расходные материалы для обеспечения деятельности лаборатории биосенсоров и биоинструментов: комплект 6</t>
  </si>
  <si>
    <t>Лабораторные  расходные материалы для релизации проекта "Создание диагностического оптического  биосенсора на основе магнитных наночастиц и квантовых точек". Подробная характеристика согласно технической спецификации</t>
  </si>
  <si>
    <t>Лабораторные  расходные материалы для обеспечения деятельности учебных лабораторий Школы наук и технологий: комплект 17</t>
  </si>
  <si>
    <t>Лабораторные расходные материалы для обеспечения
деятельности лаборатории клеточной технологии: комплект 2</t>
  </si>
  <si>
    <t>Лабораторные расходные материалы для реализации проекта "Разработка клеточно-имплантационной системы с использованием стволовых клеток надкостницы и фибринового геля для регенерации массивных костных дефектов". Подробная характеристика согласно технической спецификации.</t>
  </si>
  <si>
    <t>Камера для горизонтального электрофореза</t>
  </si>
  <si>
    <t>Устройство для электрофоретического переноса</t>
  </si>
  <si>
    <t>Комплект сосотоит из: 1) камеры для горизонтального электрофореза с системой охлаждения, имеет возможность работы с гелями размером не менее 7х10 см; 2) основного блока; 3) передней гребенки не менее чем на 8 лунок, толщиной не менее 1,5 мм; 4) задней гребенки для горизонтального электрофореза; 5) гребенки на 8 лунок из пластика толщиной не менее 1,5 мм; 6)гребенки на 16 лунок из пластика толщиной не менее 1,5 мм. Размер камеры не менее: 18.2 х 36 х 14 см. Камера должна вмещать гребенку на 32 лунки; Максимальное напряжение не менее 200 Вольт; Максимальная сила тока не менее 100 мА; Максимальная мощность не менее 20 Вт; Материал камеры пластик; Материал электродов - нержавеющая сталь, титан.</t>
  </si>
  <si>
    <t xml:space="preserve">Циркулирующий охладитель </t>
  </si>
  <si>
    <t>Размеры циркулирующего охладителя: ширина (не менее 250, не более 300 мм); высота (не менее 450, не более 550 мм); диаметр (не менее 350, не более 450 мм); вес (не менее 25 кг, не более 35 кг; температурный диапазон (от -10°С до +25°С); объем резервуара (не менее 2.5 л, не более 3 л); давление насоса (не менее 0.5 мбар, не более 0.7 мбар).</t>
  </si>
  <si>
    <t>Ротационный испаритель с нагревательной баней</t>
  </si>
  <si>
    <t>Размеры нагревательной бани: ширина (не менее 250, не более 300 мм); высота (не менее 200, не более 250 мм); диаметр (не менее 250, не более 350 мм); вес (не менее 3.5 кг, не более 5.5 кг; температурный диапазон (от 15°С до 200°С). Размеры ротационного испарителя: ширина (не менее 550, не более 650 мм); высота (не менее 800, не более 900 мм); диаметр (не менее 350, не более 450 мм); вес (не менее 15 кг, не более 20 кг; скорость вращения (не менее  15 об/м не более 300 об/м); охлаждающая поверхность (не менее  0.14 м2, не более 0.15 м2 ).</t>
  </si>
  <si>
    <t xml:space="preserve">Вакуумный насос </t>
  </si>
  <si>
    <r>
      <t>Размеры ротационного испарителя: ширина (не менее 550, не более 650 мм); высота (не менее 800, не более 900 мм); диаметр (не менее 350, не более 450 мм); вес (не менее 15 кг, не более 20 кг; скорость вращения (не менее  15 об/м не более 300 об/м); охлаждающая поверхность (не менее  0.14 м</t>
    </r>
    <r>
      <rPr>
        <vertAlign val="superscript"/>
        <sz val="11"/>
        <color indexed="8"/>
        <rFont val="Times New Roman"/>
        <family val="1"/>
        <charset val="204"/>
      </rPr>
      <t>2</t>
    </r>
    <r>
      <rPr>
        <sz val="11"/>
        <color indexed="8"/>
        <rFont val="Times New Roman"/>
        <family val="1"/>
        <charset val="204"/>
      </rPr>
      <t>, не более 0.15 м</t>
    </r>
    <r>
      <rPr>
        <vertAlign val="superscript"/>
        <sz val="11"/>
        <color indexed="8"/>
        <rFont val="Times New Roman"/>
        <family val="1"/>
        <charset val="204"/>
      </rPr>
      <t xml:space="preserve">2 </t>
    </r>
    <r>
      <rPr>
        <sz val="11"/>
        <color indexed="8"/>
        <rFont val="Times New Roman"/>
        <family val="1"/>
        <charset val="204"/>
      </rPr>
      <t>); электрические требования (не менее 100 В и 50 Гц, не более 240 В и 60 Гц). Размеры нагревательной бани: ширина (не менее 250, не более 300 мм); высота (не менее 200, не более 250 мм).</t>
    </r>
  </si>
  <si>
    <r>
      <t>Размеры корпуса: ширина (не менее 150, не более 250 мм); высота (не менее 250, не  более 450 мм); диаметр (не менее 200, не более 400 мм); вес насоса (не менее 5 кг, не более 8 кг); объем (не менее 1.5 м</t>
    </r>
    <r>
      <rPr>
        <vertAlign val="superscript"/>
        <sz val="11"/>
        <color indexed="8"/>
        <rFont val="Times New Roman"/>
        <family val="1"/>
        <charset val="204"/>
      </rPr>
      <t>3</t>
    </r>
    <r>
      <rPr>
        <sz val="11"/>
        <color indexed="8"/>
        <rFont val="Times New Roman"/>
        <family val="1"/>
        <charset val="204"/>
      </rPr>
      <t>/ч, не более 2.0 м</t>
    </r>
    <r>
      <rPr>
        <vertAlign val="superscript"/>
        <sz val="11"/>
        <color indexed="8"/>
        <rFont val="Times New Roman"/>
        <family val="1"/>
        <charset val="204"/>
      </rPr>
      <t>3</t>
    </r>
    <r>
      <rPr>
        <sz val="11"/>
        <color indexed="8"/>
        <rFont val="Times New Roman"/>
        <family val="1"/>
        <charset val="204"/>
      </rPr>
      <t>/ч).</t>
    </r>
  </si>
  <si>
    <t>100 календарных дней со дня вступления в силу договора</t>
  </si>
  <si>
    <r>
      <t>Размеры корпуса: ширина (не менее 200, не более 300 мм); высота (не менее 250, не  более 450 мм); диаметр (не менее 300, не более 600 мм); вес насоса (не менее 7 кг, не более 14 кг);  Объем (не менее 2.5 м</t>
    </r>
    <r>
      <rPr>
        <vertAlign val="superscript"/>
        <sz val="11"/>
        <color indexed="8"/>
        <rFont val="Times New Roman"/>
        <family val="1"/>
        <charset val="204"/>
      </rPr>
      <t>3</t>
    </r>
    <r>
      <rPr>
        <sz val="11"/>
        <color indexed="8"/>
        <rFont val="Times New Roman"/>
        <family val="1"/>
        <charset val="204"/>
      </rPr>
      <t>/ч, не более 3.5 м</t>
    </r>
    <r>
      <rPr>
        <vertAlign val="superscript"/>
        <sz val="11"/>
        <color indexed="8"/>
        <rFont val="Times New Roman"/>
        <family val="1"/>
        <charset val="204"/>
      </rPr>
      <t>3</t>
    </r>
    <r>
      <rPr>
        <sz val="11"/>
        <color indexed="8"/>
        <rFont val="Times New Roman"/>
        <family val="1"/>
        <charset val="204"/>
      </rPr>
      <t>/ч).</t>
    </r>
  </si>
  <si>
    <t>Комплект состоит из: 1) Устройства для электрофоретического переноса белков и нуклеиновых кислот из гелей на мембраны, имеет возможность переноса не менее 4-х мини гелей размером не менее 9х10 см. С максимальной мощностью не более 50В. С максимальным напряжением не более 100В, 500 мА. Максимальная рабочая температура не выше 45 ̊С. Имеет возможность заливки буфера вместимостью не менее 1 л. Размеры: не менее 14х24х16.5 см,  внутренние размеры не более 5.5х9.5х6.5 см, в количестве 1шт.; 2) Имеет встроенный теплообменник в количестве 1 шт.; 3) Имеет не менее 4х кассет для геля; 4) Имеет не менее 8 спонжей толщиной не менее 3 мм; 5) Имеет не менее 4х спонжей толщиной не более 6 мм; 6) Имеет не менее 25 листов бумаг для блоттинга.</t>
  </si>
  <si>
    <t>Лабораторные расходные материалы для обеспечения
деятельности лаборатории иммунобиологии: комплект 7</t>
  </si>
  <si>
    <t>Датчик давления</t>
  </si>
  <si>
    <t>Широкодиапазонный датчик давления</t>
  </si>
  <si>
    <t>Контроллер для подключения датчиков</t>
  </si>
  <si>
    <t xml:space="preserve">Широкодиапазонный датчик давления для измерения вакуума в области 1000÷5×10 (-9) мбар, точность измерения около +/- 30% в области 10 (-8) ÷100 мбар, воспроизводимость около +/- 5%, напряжение питания в пределах 15-30  Вольт, подключаемый фланец KF25 </t>
  </si>
  <si>
    <t>Контроллер для подключения датчиков FRG, PVG, PCG, CDG, напряжение в пределах 90 – 250 В переменного тока, частота 50-60 Гц</t>
  </si>
  <si>
    <t>Точность аналогового выхода не должна превышать ± 2.0%; отображаемое разрешение 3 или 4 цифры (при использовании пироэлектрического сенсора) - 3, 4 или 5 цифр (при использовании термоэлектрического и оптического сенсора); разрешение измерения не более 0.1% от полной шкалы; минимальное позиционное разрешение не более 0.1 мм; максимальная частота повторения не менее 10000 Гц сборов дискретных данных (1000 Гц каждый импульс);  частота дискретизации мощности не менее 10 Гц; аналоговый выход от 0 до 1, 2 или 4 В постоянного тока по выбору пользователя; частота обновления аналогового выхода при использовании термоэлектрического и оптического сенсора не менее 10 Гц, при использовании пироэлектрического сенсора не менее 1000 Гц; должна присутствовать поддержка интерфейсами GPIB, USB и RS-232; питание от 100 до 240 В переменного тока, 50/60 Гц; заряжаемая литий-ионная батарея не менее 4400 мА-час (включена в поставку); размер измерителя мощности и энергии не более (В х Ш х Г) 152 х 229 х 53 мм; вес не более 1.25 кг.</t>
  </si>
  <si>
    <t xml:space="preserve">Диапазон длин волн от 380 до 2200 нм; ослабление от 10⁷:1 до 3000:1; апертура не менее 17 мм; максимальная допустимая плотность мощности до возникновения тепловой линзы - не более 1 Вт/см²; максимально допустимая плотность энергии до возникновения тепловой линзы - не более 0.1 Дж/см²; максимально допустимая разрушающая плотность мощности не менее 5х10⁷ W/см²; максимально допустимая разрушающая плотность энергии не менее 10 Дж/см²; размеры не более 79.4 мм х 44.5 мм х 57.1 мм; </t>
  </si>
  <si>
    <t>Диапазон длин волн от 380 нм до 2200 нм; ослабление от 50:1 до 10:1; апертура не менее 19 мм; максимально допустимая плотность мощности не менее 2х10⁹ Вт/см²; максимально допустимая плотность энергии не менее 50 Дж/см²; максимально допустимая разрушающая плотность мощности не менее 2.5 х 10⁹ Вт/см²; максимально допустимая разрушающая плотность энергии не менее 50 Дж/см²; размеры не более 61 мм х 45.7 мм х 40.6 мм;</t>
  </si>
  <si>
    <t>Диапазон измерения мощности при использовании термоэлектрического сенсора должен охватывать диапазон от 29.9 мВт до 29.9 кВт; диапазон измерения мощности при использовании оптического сенсора должен охватывать диапазон от 999 нВт до 99.9 мВт; разрешение измеряемой мощности не более ±0.1% от полной шкалы; точность цифрового измерителя не более ±1.0% от чтения; точность аналогового измерителя не более ±3.0%; точность аналогового выхода не более ±1.0%; размер дисплея не менее 26 х 89 мм; градуировка верхней шкалы аналогового измерителя от 0 до 10 со 100 делениями, градуировка нижней шкалы от 0 до 3 с 60 делениями; время отклика аналогового измерителя не менее 80 мс; питание от адаптера 90 до 260 В переменного тока 50/60 Г и от двух батарей 9В (включены в поставку); размеры не более (В х Ш х Г) 193 х 117 х 46 мм; вес не более 0.8 кг.</t>
  </si>
  <si>
    <t>Диапазон измерения мощности при использовании термоэлектрического сенсора должен охватывать диапазон от 3 мВт до 30 кВт; диапазон измерения мощности при использовании оптического сенсора должен охватывать диапазон от 3 мкВт до 300 мВт; диапазон измерения энергии при использовании пироэлектрического сенсора должен охватывать диапазон от 3 нДж до 300 Дж; разрешение измерения не более 0.1% от полной шкалы; максимальная частота повторения импульса не менее 300 Гц; размер дисплея не менее 58 х 73 мм; аналоговый выход 1, 2 или 5 В (по выбору пользователя); внутренний импеданс 100 Ом; внутренний триггер от 2 до 20% от полного масштаба; питание от 90 до 260 В переменного тока 50/60 Гц и от шести алкалиновых батарей на 1.5В (не включены в поставку); размеры не более (В х Ш х Г) 200 х 100 х 40 мм; вес не более 0.5 кг.</t>
  </si>
  <si>
    <t>Лабораторные  расходные материалы для обеспечения деятельности Подготовительной школы UCL Foundation: компелкт 2</t>
  </si>
  <si>
    <t>Лабораторные  расходные материалы для осеннего семестра 2014 года. Подробная характеристика согласно технической спецификации</t>
  </si>
  <si>
    <t>Лабораторные расходные материалы для обеспечения
деятельности лаборатории иммунобиологии комплект 8</t>
  </si>
  <si>
    <t>Лабораторные расходные материалы для обеспечения
деятельности лаборатории иммунобиологии комплект 9</t>
  </si>
  <si>
    <t>Лабораторные расходные материалы для реализации проекта "Клеточные механизмы поляризации и подвижности фибробластоподобных синовиоцитов". Подробная характеристика согласно технической спецификации.</t>
  </si>
  <si>
    <t>Лабораторные  расходные материалы для обеспечения деятельности учебных лабораторий Школы наук и технологий: комплект 18</t>
  </si>
  <si>
    <t>Лабораторные  расходные материалы для обеспечения деятельности учебных лабораторий Школы наук и технологий: комплект 19</t>
  </si>
  <si>
    <t>Лабораторные  расходные материалы для обеспечения деятельности лаборатории биосенсоров и биоинструментов: комплект 7</t>
  </si>
  <si>
    <t>Проведение работы по пуско-наладке лазерных измерений в рамках реализации проекта «Детектирование фазового перехода в тугоплавких сплавах посредством наносекундной лазерной акустики"</t>
  </si>
  <si>
    <t>с даты вступления  в силу договора до 29 августа 2014 года.</t>
  </si>
  <si>
    <t>Лабораторные расходные материалы для обеспечения
деятельности лаборатории иммунобиологии комплект 10</t>
  </si>
  <si>
    <t>Лабораторные расходные материалы для реализации проекта "Поиск новых маркёров ревматоидного артрита". Подробная характеристика согласно технической спецификации.</t>
  </si>
  <si>
    <t>Система атомно-слоевого осаждения</t>
  </si>
  <si>
    <t>Режимы осаждения: непрерывный (традиционный термический); плазменный; режим экспозиции (режим осаждения для образцов с большим соотношением сторон (более 1:2000)); плазменный режим: индуктивно-связанная плазма; размер подложки: 200 мм; температура подложки: не более 500С.
Однородность покрытия: более или равна 1.5% для всех режимов осаждения для тонких пленок оксида алюминия; электрически нагреваемый тигель с образцом; камера с одной горячей стенкой, поддерживающая правильную in-situ метрологию с физическими клапанами для ACO; раздельная независимая установка, по рецепту или вручную, температуры цилиндра с прекурсором; температуры монифольда, температуры стенок реактора, температуры носителя образца и температуры ловушки из фольги;  количество газовых линий для термических процессов: 4.
Подробная характеристика согласно технической спецификации.</t>
  </si>
  <si>
    <t>Лабораторные расходные материалы для обеспечения
деятельности лаборатории клеточной технологии: комплект 7</t>
  </si>
  <si>
    <t>Лабораторные расходные материалы для обеспечения
деятельности лаборатории клеточной технологии: комплект 6</t>
  </si>
  <si>
    <t>Лабораторные расходные материалы для обеспечения
деятельности лаборатории клеточной технологии: комплект 5</t>
  </si>
  <si>
    <t>Лабораторные  расходные материалы для обеспечения деятельности научной лаборатории иммунобиологии МИЦ: комплект 11</t>
  </si>
  <si>
    <t>Лабораторные  расходные материалы для обеспечения деятельности учебных лабораторий Школы наук и технологий: комплект 20</t>
  </si>
  <si>
    <t>Лабораторные  расходные материалы для обеспечения деятельности учебных лабораторий Школы наук и технологий: комплект 21</t>
  </si>
  <si>
    <t>Лабораторные  расходные материалы для обеспечения деятельности учебных лабораторий Школы наук и технологий: комплект 22</t>
  </si>
  <si>
    <t xml:space="preserve">Центрифуга настольная </t>
  </si>
  <si>
    <t>91 календарных дней со дня вступления в силу договора</t>
  </si>
  <si>
    <t xml:space="preserve"> Лабораторная настольная центрифуга с охлаждением для обеспечения контроля температуры биоматериала в процессе центрифугирования. Разгон  до 15 сек максимум. Торможение до полной остановки до 30 сек.  Эффективная скорость охлаждения камеры до 10 мин;  Диапазон установки температуры от –10°C до +25°C. Диапазон поддерживаемой температуры от -25°C до +25°C . Шаг установки температуры не более 1°C. Регулируемая скорость не менее 100–4200 об/мин для пробирок (3370 × g). Шаг установки скорости не менее 100 об/мин.  Дисплей ЖК, 2 строки. Регуляция времени центрифугирования 1–90 мин. (шаг 1 мин.). Диаметр рабочей камеры не больше чем 335 мм. Размеры (Д × Ш × В) не более 635 × 580 × 335 мм. Вес не более 56 кг. Питание 230 В, 50 Гц. Потребляемая мощность не более 990 Вт (4,3 A). Центрифуга  оснащена ротором и адаптером для 6 пластиковых пробирок с коническим дном и крышкой до 50 мл.  Адаптер состоит  из 6 алюминиевых стаканов, размеры (Д × Ш) не более 29 × 115 мм. Тип ротора - колебательный, максимальная скорость ротора не менее 4200 об/мин. Время остановки вращения ротора не более 30 сек. Диагностика несбалансированности ротора (автоматическая остановка)</t>
  </si>
  <si>
    <t>Лабораторная посуда для реализации проекта "Изучение влияния гипоксии на образование эритроцитов из индуцированных плюрипотентных стволовых клеток человека". Подробная характеристика согласно технической спецификации</t>
  </si>
  <si>
    <t>Лабораторная посуда для реализации проекта "Разработка клеточно-имплантационной системы с использованием стволовых клеток надкостницы и фибринового геля для регенерации массивных костных дефектов". Подробная характеристика согласно технической спецификации</t>
  </si>
  <si>
    <t>Лабораторная посуда для реализации проекта "Создание технологической платформы для получения рекомбинантных белков в клетках млекопитающих с использованием вирусных репликонов". Подробная характеристика согласно технической спецификации</t>
  </si>
  <si>
    <t>Лабораторные  расходные материалы для реализации проектов офиса коммерциализации: комплект 3</t>
  </si>
  <si>
    <t>Лабораторные расходные материалы для обеспечения
деятельности лаборатории клеточной технологии: комплект 11</t>
  </si>
  <si>
    <t>до 10 ноября 2014 года</t>
  </si>
  <si>
    <t>Лабораторные расходные материалы для обеспечения
деятельности лаборатории клеточной технологии: комплект 12</t>
  </si>
  <si>
    <t>до 31 октября 2014 года</t>
  </si>
  <si>
    <t>до 31 октября со дня вступления в силу Договора</t>
  </si>
  <si>
    <t>Лабораторные  расходные материалы для обеспечения деятельности лаборатории физики и материаловедения: комплект 5</t>
  </si>
  <si>
    <t>Лабораторные  расходные материалы для релизации проекта "Исследование концентраторов света для повышения эффективности фотоэлементов и разработка систем управления установок возобновляемых источников энергии". Подробная характеристика согласно технической спецификации</t>
  </si>
  <si>
    <t>Механическая ступка</t>
  </si>
  <si>
    <t>Принцип измельчения: давление, трение.
Исходный размер частиц: &lt; 8 мм.
Конечная тонкость: &lt; 10 мкм.
Размер загрузки / полезный объем: 10 - 190 мл.
Объем размольной камеры: 700 мл.
Скорость при 50 Гц (60 Гц): 100 об/мин.
Материал размольной гарнитуры: нержавеющая сталь, агат.
Установка времени измельчения: цифровая, 1 - 99 мин / непрерывно.
Привод : 1-фазный двигатель со вспомогательным конденсатором.
Тип электросети: 1-фазное
Потребляемая мощность: 250 Вт (230 В, 50 Гц).
Ш х В х Г в закрытом виде: не более 400 x 480 x 370 мм (в открытом виде не более 400 x 550 x 510 мм).
Вес нетто: не более 24,2 кг.
Полное описание согласно Технической спецификации.</t>
  </si>
  <si>
    <t xml:space="preserve">со дня вступления в силу Договора  до 31 октября </t>
  </si>
  <si>
    <t xml:space="preserve">Датчик давления в области 100÷10 (-2) Торр, точность измерения не хуже 0,2%., пределы измерения в  диапазоне  10 (-2) Торр – 100 Торр, точность измерения 0,2%, подключаемый фланец KF 16 </t>
  </si>
  <si>
    <t xml:space="preserve">Датчик давления в области 1000÷10 (-1) Торр, точность измерения не хуже 0,2%, пределы измерения в  диапазоне  10 (-1) Торр – 1000 Торр, подключаемый фланец KF 16  </t>
  </si>
  <si>
    <t>Многофункциональное устройство сбора данных</t>
  </si>
  <si>
    <t xml:space="preserve">Мельница вибрационная </t>
  </si>
  <si>
    <t>Принцип измельчения: удар, трение.
Исходный размер частиц: ≤ 8 мм.
Конечная тонкость: около 5 мкм.
Размер загрузки / полезный объем: макс. 2 x 20 мл.
Количество размольных мест: 2.
Установка частоты вибрации цифровая, 3 - 30 Гц (не менее 180 - 1800 об/мин).
Обычное время измельчения: 30 с - 2 мин.
Разрушение клеток в пробирках: до 20 x 2,0 мл.
Самоцентрирующее зажимное устройство.
Тип размольных стаканов: с винтовой резьбой.
Электропитание: 100 - 240 В, 50/60 Гц.
Тип электросети: 1-фазная.
Потребляемая мощность: не более150 Вт.
Размеры, Ш х В х Г в закрытом виде: не более 371 x 266 x 461 мм.
Вес нетто: не более 26 кг.
Полное описание согласно Технической спецификации.</t>
  </si>
  <si>
    <t>Лабораторные расходные материалы для обеспечения
деятельности лаборатории клеточной технологии: комплект 8</t>
  </si>
  <si>
    <t>Лабораторные расходные материалы для обеспечения
деятельности лаборатории клеточной технологии: комплект 9</t>
  </si>
  <si>
    <t>Лабораторные расходные материалы для обеспечения
деятельности лаборатории клеточной технологии: комплект 14</t>
  </si>
  <si>
    <t>Лабораторные расходные материалы для обеспечения
деятельности лаборатории клеточной технологии: комплект 10</t>
  </si>
  <si>
    <t xml:space="preserve">Многофункциональное устройство сбора данных. Не менее четырех 16-битных аналоговых выхода (2.8 MC/с);  не менее 48 цифровых входов/выходов; не менее двух 32-битных и 80 МГц таймер/счетчик; не менее 7 программируемых входных диапазонов (± 100 мВ до ± 10В) на канал; Аналоговый и цифровой запуск. Каждому устройству прилагаются 2 коннекторных блока и 2 кабеля. 
Коннекторный блок. Экранированный соединительный блок ввода / вывода для 68-контактных систем сбора данных; Винтовые клеммы для простоты соединения ввода /вывода; Магнитная съемная крышка, совместимость с DIN-рейкой, и сбрасываемый предохранитель. 
Кабель. Длина не менее двух метров; Кабель включает в себя отдельные цифровые и аналоговые разделы. </t>
  </si>
  <si>
    <t xml:space="preserve"> 30 календарных дней со дня вступления в силу договора</t>
  </si>
  <si>
    <t>Изготовление имиджевой продукции: имиджевых информационно-презентационных материалов (брошюра - общий тираж 700, включая 400 брошюр на русском языке, 200 брошюр на английском языке, 100 брошюр на казахском языке; визитные карточки,общий тираж 350 шт.) Научного Парка Университета Astana Business Campus. Подробная характеристика согласно технической спецификации.</t>
  </si>
  <si>
    <t>Лабораторные реагенты для реализации проекта "Разработка клеточно-имплантационной системы с использованием стволовых клеток надкостницы и фибринового геля для регенерации массивных костных дефектов". Подробная характеристика согласно технической спецификации</t>
  </si>
  <si>
    <t>Лабораторная реагенты для реализации проекта "Разработка клеточно-имплантационной системы с использованием стволовых клеток надкостницы и фибринового геля для регенерации массивных костных дефектов". Подробная характеристика согласно технической спецификации</t>
  </si>
  <si>
    <t>Лабораторные расходные материалы для реализации проекта "Изучение вирусоподобных частиц представляющих конформационные эпитопы в качестве платформы для вакцин". Подробная характеристика согласно технической спецификации</t>
  </si>
  <si>
    <t>200 календарных дней со дня вступления в силу договора</t>
  </si>
  <si>
    <t>Мобильный  робот-манипулятор</t>
  </si>
  <si>
    <t xml:space="preserve">Комплект включает в себя: 
1) Мобильная платформа на 4 колесах для движения в любом направлении имеет следующие характеристики: длина: - не менее 580 мм, ширина: не менее 380 мм, высота: не менее 140 мм, клиренс: не менее 15 мм, вес: не менее 20 кг, полезная нагрузка: не менее 20 кг, максимальная скорость: не менее 0.8 м/с, электропитание: 24В постоянного тока, батарея: свинцово-кислотный перезаряжаемый аккумулятор на 24 В/5А, 
2) Рука манипулятора имеющая 5 осей поворота. высота: не менее 655 мм, вес: не менее 6.3 кг, полезная нагрузка: не менее 0.5 кг, рабочая зона: не менее 0.513 м3, диапазон объема движений: не менее 340⁰ для всех соединений, скорость: Соединение макс. 90 ⁰/сек, материалы: Литой Магний, электропитание: 24 В постоянного тока, 80 Вт. </t>
  </si>
  <si>
    <t>Лабораторные  расходные материалы для реализации проектов офиса коммерциализации: комплект 4</t>
  </si>
  <si>
    <t>Лабораторные расходные материалы для реализации проекта "Создание лаборатории по предоставлению услуг пептидного синтеза". Подробная характеристика согласно технической спецификации.</t>
  </si>
  <si>
    <t>Лабораторные  расходные материалы для обеспечения деятельности лаборатории физики и материаловедения: комплект 6</t>
  </si>
  <si>
    <t>до 15 ноября 2014 года со дня вступления в силу Договора</t>
  </si>
  <si>
    <t>Лабораторные  расходные материалы для обеспечения деятельности лаборатории биосенсоров и биоинструментов: комплект 8</t>
  </si>
  <si>
    <t>Лабораторные  расходные материалы для обеспечения деятельности учебных лабораторий Школы наук и технологий: комплект 26</t>
  </si>
  <si>
    <t>Датчик освещенности высокочувствительный</t>
  </si>
  <si>
    <t>Фотоумножительная трубка</t>
  </si>
  <si>
    <t>Диаметр не менее 51 мм; спектральный диапазон от 300 до 650 нм; длина волны максимального отклика не более 420 нм; фотокатод должен быть изготовлен из бищелочного материала; диаметр минимальной эффективной области не менее 46 мм; входное окно должно быть изготовлено из боросиликатного стекла; не менее 8 усилительных каскадов; сборка должна быть выполнена в магнитозащитном корпусе с резисторным мостиком; в корпус должен быть встроен коннектор SHV-R для подачи высокого напряжения -2000 В и BNC-R коннектор  для выходного сигнала; рабочая температура от -30 до +50 °C; усиление не менее 1.0 x 10⁶.</t>
  </si>
  <si>
    <t>Аналогово-цифровой преобразователь с  устройством выборки-хранения</t>
  </si>
  <si>
    <t>Количество каналов аналогового входа не менее 8; диапазон полной амплитуды входного напряжения не менее 2.5 В; пропускная способность не менее 500 МГц; скорость дискретизации не менее 3.2 GS/сек по каждому каналу одновременно; разрешение цифрового преобразования 12 бит; буферная память не менее 7 событий на канал; поддержка работы с USB2-интерфейсом; производительность системы по среднеквадратичному значению уровня шума не более чем 0.7 мВ; форм-фактор: настольный модуль; напряжение питания 12В; размеры не более (ШхВхД) 154 х 50 х 164 мм; вес не более 680 гр.</t>
  </si>
  <si>
    <t>Термогигрометр</t>
  </si>
  <si>
    <t>Источник бесперебойного питания</t>
  </si>
  <si>
    <t xml:space="preserve">запрос ценовых предложений </t>
  </si>
  <si>
    <t xml:space="preserve">Габариты  источника бесперебойного питания (Д х Г х В, мм) не менее 263 х 736 х 432.  Максимальная выходная мощность :  не менее  6400 Ватт / 8000 ВА;  Номинальное выходное напряжение:  230 В; Искажения формы выходного напряжения: менее 3%; Выходная частота (синхронизированная с электросетью): 50/60 Гц +/- 3 Гц с регулировкой пользователем +/- 0, 1; Выходные соединения: (1) Hard Wire 3-wire (H N + G); (4) IEC 320 C13; (4) IEC 320 C19; (6) IEC Jumpers. Байпас: Внутренний байпас (с автоматическим или ручным включением).
Номинальное входное напряжение: 230 В. Входная частота: 50/60 Гц +/- 5 Гц (автоматическое определение). Тип входного соединения: Hard Wire 3 wire (1PH+N+G), Hard Wire 5-wire (3PH + N + G). Диапазон входного напряжения при работе от сети: 160 - 280В. Суммарные гармонические искажения на входе: Менее 7% при полной загрузке.
Тип батареи: Необслуживаемая герметичная свинцово-кислотная батарея с загущенным электролитом : защита от утечек. Предварительно установленные батареи: 4. Типовое время перезарядки: 2.20 часов, Количество сменных комплектов батарей: 2. 
Рабочий диапазон параметров окружающей среды: 0 - 40 °C. Рабочий диапазон относительной влажности: 0 - 95% без конденсации. Рабочий диапазон высоты над уровнем моря: 0-3000 метры. Температура хранения: -15 - 45 °C. Высота над уровнем моря хранения: 0-15000 метры. Уровень акустического шума на расстоянии 1 метра от поверхности устройства: 55.00 дБ(А). Тепловыделение в режиме работы от сети: 1603.00 BTU/час. Класс защиты: IP 20
</t>
  </si>
  <si>
    <t>14 календарных дней со дня вступления в силу договора</t>
  </si>
  <si>
    <t>110 календарных дней со дня вступления в силу договора</t>
  </si>
  <si>
    <t>ПЦР-амплификатор</t>
  </si>
  <si>
    <t>Вместимость по образцам: 96 х 0,2 мл ПЦР пробирок или 1 х 96-луночный ПЦР планшет или до 71 х 0,5 мл ПЦР пробирок; Диапазон контроля температуры блока: 4-99 ° C; Режимы контроля температуры: Быстрый, Стандартный, Безопасный; Технология нагрева: элементы Пельтье, Технология Тройной Цепи; Величина блока градиента: более 12 рядов; Диапазон градиента: 1-20°C; Температурный диапазон допускающий градиент: 30-99°С; Однородность блока: &lt;± 0.3 ° C (20-72C); &lt;± 0,4 ° C (95C); Точность температуры блока: ± 0,2 ° С; Скорость нагрева: ок. 3 ° C / с; Скорость охлаждения: ок. 2 ° C / с; Размеры: не более 25x41.2x32.1 см; Вес: не более, не менее 11 кг (24,2 фунта); Мощность: 230 В, 50-60 Гц 700 Вт уровень шума &lt;40дБ</t>
  </si>
  <si>
    <t>Шейкер-инкубатор рефрижираторный</t>
  </si>
  <si>
    <t xml:space="preserve">Шейкер-инкубатор рефрижираторный с контролем температуры позволяющим устанавливать температуру инкубации выше или ниже комнатной. Контроль температуры: от 20°C ниже температуры в комнате до 80°C выше температуры в комнате. Цифровой таймер с установкой от 0.1 ч до 99.9 ч. Вместимость: вмещает колбы до 6 л. 
Размер камеры шейкераөинкубатора: 88.3 x 56.2 x 48.8 cm (34.8 x 22.3 x 19.3 in) – высота камеры шейкераөинкубатора измерена от верхней точки платформы до потолка камеры.
Размер платформы (ШxГ): 76 x 46 cm (30 x 18 in). Скорость качания: 25-500 об/мин. Диаметр орбиты: по выбору пользователя, 1 или 2 дюйма. Тип двигателя: бесщёточный электродвигатель постоянного тока. Исполнение: напольное.
Управление: Светодиодный дисплей (0,1 ℃ разрешение) и сенсорная клавиатура. Аудио- и визуальные сигналы предупреждения об отклонении от установленных параметров. Настройка верхнего предела температуры и сигнализация открытой двери. Порт RS-232. Европейский сертификат соответствия качеству. Гарантия от производителя 3 года.
Электропитание: 230 V/50 Hz
Внешние размеры не более, не менее (Ш x Г x В), 115.6 x 81.3 x 103.1 см (45.5 x 20 x 40.6 дюйм). Вес не более, не менее 216 кг (475 фунт).
</t>
  </si>
  <si>
    <t xml:space="preserve">Вортекс-миксер </t>
  </si>
  <si>
    <t>Вортекс-миксер с платформой для пробирок 12 мм.  Движение – орбитальное. Диапазон скоростей (об/мин) - 200 - 3,000. Максимальная нагрузка (кг) 0.5. Платформа - силиконовая резина. Размеры не более, не менее (мм, Ш×Г×В) 148×159×77. Масса (кг) 2.6. Электрические требования AC 100V ~ 240V, 50 / 60Hz</t>
  </si>
  <si>
    <t>Ультразвуковой гомогенизатор</t>
  </si>
  <si>
    <t>Ультразвуковой гомогенизатор с сонотродами и звукоизолирующим кожухом. Кожух для озвучания оснащён внутри подвижным столиком для образцов. Объемы проб от 0,25 мл до 1000 мл. таймер 0-15 минут. Импульсный режим для чувствительных образцов. Индикация излученной мощности. Номинальная мощность: 400 Вт. Размеры: высота: 23.5 дюйм (56.69 см), ширина: 9,9 дюйма (25,15 см), глубина: 12 дюймов (30,48 см). Вес не более, не менее 32 фунта.</t>
  </si>
  <si>
    <t>Центрифуга настольная</t>
  </si>
  <si>
    <t xml:space="preserve">Центрифуга настольная с охлаждением. Максимальная скорость об/мин – 17500 (30130 г);
Охлаждение, °C — от −11 до 40; поддержание установленной температуря в камере при закрытой крышке. встроенный конденсатоотводчик; максимальная вместимость — 30×1,5/2,0 мл 6×50 мл; тип емкостей — до 50 мл, планшеты, стрипы; сохранение в памяти до 50 программ; простой и понятный интерфейс; большой ЖК-дисплей, отражающий все рабочие параметры; время разгона до макс. скорости, с — &lt;25; время торможения от при макс скорости с &lt;25;  потребляемая мощность, Вт — 1050; габариты, ШхГхВ, мм — 380×640×290; вес, кг —  не более, не менее 56; включает ротор FA-45-30-11
</t>
  </si>
  <si>
    <t>Откачной пост</t>
  </si>
  <si>
    <t>Мини-дайвер</t>
  </si>
  <si>
    <t>Баро-дайвер</t>
  </si>
  <si>
    <t>Плювиометр</t>
  </si>
  <si>
    <t xml:space="preserve">Откачной пост на базе турбомолекулярного насоса с высоковакуумным фланцем ISO 63 (стандарт соединений) и диафрагменного насоса. Напряжение 220 В. Портативное, полностью интегрированное решение, поставляемое в виде настольной безмасляной системы малой массы, предназначено для небольших и средних объемов производства или для приложений, требующих высокой производительности, позволяет работать в широком диапазоне скоростей откачки. Компактная, легкая, безмасляная, чистая и прочная система. Легко переносится в небольшом рабочем пространстве. Вес не более 7,5 кг. Скорость откачки по Азоту(N2) не менее 60 л/сек, по водороду (Н2) не менее 40 л/сек, по гелию (Не) не менее 55 л/сек. Температура термообработки 80 С у ввода. Потребляемая мощность 220 В напряжение. Последовательная передача  кабель RS-232. Время откачки 1 литра до давления 24 мбар не более 60 сек, до 10-4 мбар не более 120 сек, до 7×10-5 мбар не более 160 сек. Скорость вращения не более 80 000 об/мин. Предельное давление 2×10-7 мбар. Время запуска не более 2 мин. </t>
  </si>
  <si>
    <t>Лабораторные  расходные материалы для обеспечения деятельности лаборатории физики и материаловедения: комплект 7</t>
  </si>
  <si>
    <t>до 31 октября 2014 года со дня вступления в силу Договора</t>
  </si>
  <si>
    <t>Лабораторные  расходные материалы для обеспечения деятельности лаборатории химии: комплект 2</t>
  </si>
  <si>
    <t>Лабораторные  расходные материалы для обеспечения деятельности научной лаборатории иммунобиологии МИЦ: комплект 12</t>
  </si>
  <si>
    <t>Лабораторные  расходные материалы для обеспечения деятельности учебной лаборатории Лабораторного центра Подготовительной школы UCL Foundation: комплект 4</t>
  </si>
  <si>
    <t>Лабораторные  расходные материалы для обеспечения деятельности учебной лаборатории Лабораторного центра Подготовительной школы UCL Foundation. Подробная характеристика согласно технической спецификации</t>
  </si>
  <si>
    <t>20 календарных дней со дня вступления в силу Договора</t>
  </si>
  <si>
    <t>Четырех-осевой универсальный контроллер</t>
  </si>
  <si>
    <t>Линейная платформа высокой точности</t>
  </si>
  <si>
    <t>Линейная платформа 600 мм</t>
  </si>
  <si>
    <t>Кремниевый фотоприемник</t>
  </si>
  <si>
    <t>Фотоприемник</t>
  </si>
  <si>
    <t>Число осей не менее 4; на интерфейсной панели должны находиться индикатор питания, кнопка остановки всех действий, коннектор для удаленного управления; интерфейс связи должен осуществляется через RJ45 Ethernet; поддерживаемые типы электродвигателей: серводвигатель переменного тока, шаговый электродвигатель, вентильный электродвигатель; требования к электропитанию: 115/230В, 50/60 Гц; размеры не менее 482 x 508 x 177 мм; вес не более 16 кг.</t>
  </si>
  <si>
    <t xml:space="preserve">Диапазон перемещения не менее 70 мм; допускаемая нагрузка не менее 100 Н; минимальный шаг линейного движения не более 0.1 мкм; точность центрирования по оси не более 2 или ± 1 мкм; повторяемость в двух направлениях не более 0.2 или ± 0.1 мкм; максимальная скорость не менее 50 мм/сек; наклон не менее 60 или ± 30 мкрад; поворот вокруг вертикальной оси не менее 60 или ± 30 мкрад; прямолинейность не менее 1 или ± 0.5 мкм; среднее время безотказной работы не менее 20 000 ч; вес не более 2.7 кг. </t>
  </si>
  <si>
    <t xml:space="preserve">Диапазон перемещения не менее 600 мм; допускаемая нагрузка не менее 600 Н; минимальный шаг линейного движения не более 0.02 мкм; точность центрирования по оси не более 20 или ± 10 мкм; повторяемость в двух направлениях не более 0.5 или ± 0.25 мкм; максимальная скорость не менее 1000 мм/сек; наклон не менее 150 или ± 75 мкрад; поворот вокруг вертикальной оси не менее 150 или ± 75 мкрад; среднее время безотказной работы не менее 20 000 ч; вес не более 2.7 кг. </t>
  </si>
  <si>
    <t>Диапазон длины волны от 320 до 1000 нм; вещество детектора - кремний; максимальное  усиление преобразования не менее 350 В/Вт; диаметр детектора не менее 0.4 мм; полоса пропускания (-3 дБ) от 30 кГц до 1 ГГц; выходной разъем должен быть коаксиальный радиочастотный; выходной импеданс 50 Ом; требования по электропитанию не менее ±15 В, менее 250 мА.</t>
  </si>
  <si>
    <t>Диапазон длины волны от 900 до 1700 нм; вещество детектора - арсенид галлия-индия; максимальное  усиление преобразования не менее 700 В/Вт; диаметр детектора не менее 0.1 мм; полоса пропускания (-3 дБ) от 30 кГц до 1 ГГц; выходной разъем должен быть коаксиальный радиочастотный; выходной импеданс 50 Ом; требования по электропитанию не менее ±15 В, менее 250 мА.</t>
  </si>
  <si>
    <t>120 календарных дней со дня вступления в силу договора</t>
  </si>
  <si>
    <t>Лазерная система с диодной накачкой</t>
  </si>
  <si>
    <t>В комплект входит: лазерная головка (1 шт.), модуль удвоения частоты (1 шт.), блок питания с одним 40-Ваттным лазерным диодным модулем с оптоволокном (1 шт.). Характеристики лазерной головки: длина волны лазерного излучения должна быть 1064 нм; при номинальной частоте следования в 10 кГц средняя мощность должна быть 6.5 Вт; габариты лазерной головки должны быть не более 692.2 x 125.7 x 153.3 мм (длинна х ширина х высота). Характеристики лазерной системы при установленном модуле удвоения частоты: длина волны лазерного излучения должна быть 532 нм; при номинальной частоте следования в 7.5 кГц средняя мощность должна быть 3.5 Вт; габариты лазерной головки с установленным модулем удвоения частоты должны быть не более 847.6 x 131.3 x 153.3 мм (длинна х ширина х высота). Габариты блока питания должны быть не более 451.9 x 482.6 x 176.3 мм (длинна х ширина х высота). Полная характеристика согласно технической спецификации.</t>
  </si>
  <si>
    <t>Лабораторные расходные материалы для обеспечения деятельности научной лаборатории Междисциплинарного инструментального центра комплект 1</t>
  </si>
  <si>
    <t>Лабораторные реагенты для релизации проекта "Сохранение биоразнообразия фитопланктона озер Щучинско-Боровской курортной зоны с использованием комбинированной цитометрической и микроскопической методик". Подробная характеристика согласно технической спецификации</t>
  </si>
  <si>
    <t>Система воздухоподготовки чистого помещения с заданным микроклиматом и ограждающими конструкциями</t>
  </si>
  <si>
    <r>
      <t xml:space="preserve">Комплект включает: Вентиляционная система производительностью по расходу воздуха не менее 9 000 м3/ч;
Тип охладителя: Фреоновый; 
Параметры электропитания: 3/400/50 (А/В/Гц);
Материал корпуса: Оцинкованная сталь; 
Размер, мм 2221х975х1660;
Вес: 347 кг;
c сопутствующими элементами:
Компрессорно-конденсаторный блок мощностью - 32кВт;
Воздуховоды из оцинкованной стали;
Шумоглушитель канальный размер 300х300 мм, оцинкованная сталь, пластинчатый;
Подставка под кондиционер, металлический уголок, окрашенная,  ДхВхШ 1800/500/1900мм;
Огне задерживающий клапан с электроприводом 800х500 мм, электропривод ЭПП;
</t>
    </r>
    <r>
      <rPr>
        <sz val="12"/>
        <rFont val="Times New Roman"/>
        <family val="1"/>
        <charset val="204"/>
      </rPr>
      <t>Канальный фото каталитический очиститель воздуха;
Габаритные размеры 2100 х 1090 х 1090  мм. Мощность 740 Вт;
Количество блоков 9. Мощность, Вт 1490, Масса, кг 160;
Уровень шума, дБ (А) 0;
 Напряжение питания, В 220/380 (50 Гц);
 Перепад давления, Па 150–250;
Эффективность очистки воздуха за один проход: от пыли (более 1 мкм) 99,99 %, от аэрозолей 99,96 % (НЕРА Н13), от органических газофазных загрязнителей 98 %, от угарного газа 70 %, от бактериальных загрязнителей:  вирусы, бактерии, плесень, грибок 99,99 %;
Скорость очистки воздуха от летучих  органических соединений (С2–С8), мг/мин 20–26;
Шкаф управления климатической установкой, размером 500х300мм, оцинкованная сталь, окрашен полимерным покрытием;</t>
    </r>
    <r>
      <rPr>
        <sz val="12"/>
        <color theme="1"/>
        <rFont val="Times New Roman"/>
        <family val="1"/>
        <charset val="204"/>
      </rPr>
      <t xml:space="preserve">
Подробная характеристика согласно технической спецификации.</t>
    </r>
  </si>
  <si>
    <r>
      <t>Мини-дайвер – регистратор c диапазоном давления 10м водного столба для измерения уровня и температуры  грунтовых вод, температура от -20 до 80°C.</t>
    </r>
    <r>
      <rPr>
        <sz val="12"/>
        <color indexed="8"/>
        <rFont val="Calibri"/>
        <family val="2"/>
        <charset val="204"/>
      </rPr>
      <t xml:space="preserve"> </t>
    </r>
    <r>
      <rPr>
        <sz val="12"/>
        <color indexed="8"/>
        <rFont val="Times New Roman"/>
        <family val="1"/>
        <charset val="204"/>
      </rPr>
      <t>Нержавеющий керамический датчик давления точностью +/- 0,5 см водного столба и разрешающей способностью 0,2 см. водного столба. Память – 24 000 измерений. Диаметр – 22 х 90 мм. Вес – 40г.</t>
    </r>
  </si>
  <si>
    <t xml:space="preserve">Баро-дайвер - регистратор c диапазоном давления 1,5 м. водного столба для измерения атмосферного давления исследуемой области. Нержавеющий керамический датчик давления точностью +/- 0,5 см водного столба и разрешающей способностью 0,2 см. водного столба. От – 20 до 80°C. Память – 24 000 измерений . Диаметр – 22 х 90 мм. </t>
  </si>
  <si>
    <t xml:space="preserve">Тип датчика – опрокидывающийся ковш с герконом. Применяется для сбора дождевых осадков используя автономный регистратор данных. Накапливает до 6502 мм осадков. Прикрепляется к любой плоской поверхности. Длина кабеля – 12 м. Температура от -35 до + 80°C. Сделан из материала устойчивому к ультрафиолетовому излучению. Дискретность измерения 0,2 мм. Возможность внутренней калибровки в диапазоне +/-2 % . Возможность подключения к компьютеру через USB. Возможность регулирования интервала ведения журнала (по умолчанию каждый час). Включает  литиевую батарею. Данные могут быть экспортированы в Excel, базу данных и графические программы. Вес – 1,5 кг. Размер груза – 219 мм х 223 мм х 280 мм. </t>
  </si>
  <si>
    <t>Рентгеновский дифрактометр</t>
  </si>
  <si>
    <t xml:space="preserve">В комплект входит: источник излучения - 1 шт.; гониометр - 1 шт.; гониометрическая  χ головка -1 шт., поворотный столик Rx, Ry - 1 шт.; ячейка для анализа Li батарей - 1 шт.; столик для вращения порошковых образцов - 1 шт.; автоматический сменщик образцов на 6 позиций - 1 шт.
Максимальная мощность: 3кВт, Напряжение в диапазоне не хуже: 20 - 60 кВ, Ток в диапазоне не хуже: 2 - 60 мА, Стабильность не хуже: ±0.005% при колебаниях напряжения сети в пределах ±10%, Материал анода:   медь, Размер фокуса:  0,4х12 мм, линейный/точечный, Защита от излучения:  Система блокировок и заслонок обеспечивает полную безопасность при работе персонала, и индикацию на панели прибора текущего статуса рентгеновского источника, Поворотный столик Rx, Ry: Поворот: -5~5° шаг 0.002°. Гониометрическая  χ головка: χ -5~95° с шагом 0.001°, φ: -720~720° с шагом 0.002°, z: -4~1 мм с шагом 50 мкм
(1) Геометрия: Вертикальная  θ/θ  и Горизонтальная 2θχ (перпендикулярно дифракционной плоскости θ/θ, образец       при использовании любой из геометрий неподвижен и расположен горизонтально)
(2) Оси сканирования: θD, θS, Ts (высота трубки), 2θχ (перпендикулярно дифракционной плоскости θ/θ )
(3) Методы сканирования: θD/θS независимый и связный, 2θχ/φ независимый и связный
(4) Минимальный шаг: θD, θS  0.0001 °, Ts  0.00006 мм
(5) Максимальная скорость сканирования: θD/θS связно  500 °/мин.
       θD/θS независимо 250 °/мин.
(6) Диапазон скоростей: θD/θS связно  0.02 – 40 °/мин. (2θ), θD/θS независимо 0.01 – 20 °/мин, 2θχ независимо 0.01 – 40 °/мин
(7) Шаг сканирования: θD/θS связно  0.0002 – 10 ° шаг (2θ), θD/θS независимо 0.0001 – 5 ° шаг, 2θχ независимо 0.002 – 45 ° шаг
(8) Диапазон: θD/θS связно -3 – +160 ° (2θ), Ts  -7 – +2.5 мм, 2θχ независимо -3 – +120 °
(9) Радиус гониометра: 300 мм 
Подробная характеристика согласно технической спецификации.
</t>
  </si>
  <si>
    <t xml:space="preserve">Раздел 1. Товары, работы, услуги, приобретения которых осуществляются в соответствии с пунктом 4.1. Правил закупок товаров, работ, услуг, утвержденных решением Попечительского совета "Назарбаев Университет" от 30.08.14 г. №16 (ранее Раздел 1. Товары, работы, услуги, приобретения которых осуществляются в соответствии с пунктом 16 Правил закупок товаров, работ, услуг, утвержденных решением Попечительского совета "Назарбаев Университет" от 10.12.2011 г. №3) </t>
  </si>
  <si>
    <t>Раздел 2. Товары, работы, услуги, приобретения которых осуществляются в соответствии с пунктом 3.1. Правил  закупок товаров, работ, услуг, утвержденных решением Попечительского совета "Назарбаев Университет" от 30.08.14 г. №16 (ранее Раздел 2.  Товары, работы, услуги, приобретения которых осуществляются в соответствии с пунктом 15 Правил Правил закупок товаров, работ, услуг, утвержденных решением Попечительского совета "Назарбаев Университет" от 10.12.2011 г. №3)</t>
  </si>
  <si>
    <t>Прибор для измерения соотношения заряда к массе электрона</t>
  </si>
  <si>
    <t>Катушки Гельмгольца радиусом: 14см не менее. Число оборотов: 160 на каждой катушке. Ускоряющее напряжения: 0-250 В. Прогиб пластины напряжение: 50 В-250 В. Рабочее напряжение: 220 В переменного тока / 50Гц На основе метода Томсона.</t>
  </si>
  <si>
    <t>Чувствительный элемент: кремниевый пин-диод; спектральная чувствительность от 320 нм до 1100 нм; в датчике должны быть реализованы переключаемые уровни усиления света: не менее 10000х, не менее 100х, не менее 1х; диапазоны измерений от 0 до 1 Люкс, от 0 до 100 Люкс; от 0 до 10000 Люкс; максимальная частота дискретизации не менее 1000 Гц; разрешение:  не более ± 0.01 Люкс при частоте 1000 Гц в масштабе от 0 до 100, не более  ± 0.0005 Люкс при частоте 5 Гц в масштабе от 0 до 100.</t>
  </si>
  <si>
    <t>Тестер для батарей</t>
  </si>
  <si>
    <t>В комплект входит: Система тестирования с независимыми тонко регулируемыми каналами, предназначенная для тестирования батарей, супер конденсаторов и других устройств хранения энергии. Комплект включает с себя: электронное устройство (оборудование), компьютер с программным обеспечением (РС),  кабель, соединяющий оборудование с РС. Все составные части настроены и готовы для использования. Система имеет количество каналов – 4; Диапазон напряжения системы: от 0 до 20V; Диапазон тока: высокий-10А ±10mA, средний-100mA±100uA, низкий-1mA±1uA; I/V кабель - 10A с зажимами типа аллигатор длиной 2 метра; Размеры (ширина х глубина х высота, дюйм): 15"x30"x25"; Тип цепи: биполярный линейный; Точность контроля напряжения и чтения (+/- 0.05% FSR) - 20mV; Максимальный ток для зарядки/разрядки - 10А; Максимальная постоянная мощность каждого канала - 200 W.</t>
  </si>
  <si>
    <t>подпункт 13</t>
  </si>
  <si>
    <t>Пластик ABS</t>
  </si>
  <si>
    <t>подпункт 5</t>
  </si>
  <si>
    <t xml:space="preserve">Цвет белый. Диаметр нити: 1,75 мм. Вес: 700 г. </t>
  </si>
  <si>
    <t>до 31 октября 2014 г.</t>
  </si>
  <si>
    <t>Лабораторные  расходные материалы для реализации учебных работ  школы UCL Foundation: комплект 5</t>
  </si>
  <si>
    <t>Лабораторныепринадлежности для проведения практических занятий  школы UCL Foundation,согласно технической спецификации.</t>
  </si>
  <si>
    <t>Лабораторные  расходные материалы для реализации учебных работ  школы UCL Foundation: комплект 6</t>
  </si>
  <si>
    <t>Портативный цифровой осциллограф 200 МГц</t>
  </si>
  <si>
    <t>Количество каналов не менее 4-х; полоса пропускания не менее 200 МГц; частота дискретизации не менее чем 2 Гвыб/с; глубина памяти  не менее чем 20 Квыб; разрешение не менее 8 бит; ЖК-дисплей не менее 5,7 дюйма; должна быть предусмотрена клавиша «Автонастройка», позволяющая  быстро обнаружить любые активные сигналы и автоматически установить органы управления вертикальной и горизонтальной разверткой, а также запустить оптимальное отображение этих сигналов; средства подключения – встроенные хост-порты USB; возможности измерений: не менее 23-х видов автоматических измерений амплитудных, временных и частотных параметров; возможность запоминания сигналов во внутренней или внешней (USB флэш-накопитель) памяти; математические функции  – математические функции должны включать сложение, вычитание, перемножение сигналов любых двух входных каналов и быстрое преобразование Фурье; должен присутствовать многоязычный интерфейс пользователя; должен присутствовать кабель питания.</t>
  </si>
  <si>
    <t>Осциллограф цифровой 1ГГц</t>
  </si>
  <si>
    <t>Количество каналов не менее 2-х; полоса пропускания не менее 1,0 ГГц; частота дискретизации не менее чем 5 Гвыб/с; глубина памяти не менее чем 2 Мвыб; разрешение не менее 8 бит; режим высокого разрешения не менее 12 бит: ≥ 50 мкс/дел; экран – не менее 8.5-дюймов с разрешением не менее 800 x 480 пикселей; средства подключения  –  не менее двух встроенных хост-порта USB; должна присутствовать возможность сохранения сигналов во внешнем съёмном USB-накопителе; осциллограф должен обеспечивать не менее 33 видов автоматических измерений; в осциллографе должен присутствовать встроенный частотомер (не менее 5,5 десятичных разрядов) по любому из каналов с измерением частоты до значения полосы пропускания осциллографа; должен присутствовать кабель питания.</t>
  </si>
  <si>
    <t>Лабораторные  расходные материалы для реализации  опытно-конструкторских работ проектов Офиса коммерциализации комплект 5</t>
  </si>
  <si>
    <t>7 календарных дней со дня вступления в силу Договора</t>
  </si>
  <si>
    <t>Лабораторные  расходные материалы для реализации учебных работ Школы наук и технологий: комплект 27</t>
  </si>
  <si>
    <t>Лабораторные  расходные материалы для реализации проекта "Пилотное производство гелиоколлекторов". Подробная характеристика согласно технической спецификации</t>
  </si>
  <si>
    <t>Лабораторные  расходные материалы для реализации учебных работ Школы наук и технологий. Подробная характеристика согласно технической спецификации</t>
  </si>
  <si>
    <t>Монохроматор</t>
  </si>
  <si>
    <t xml:space="preserve">Стандартная линейчатая решетка </t>
  </si>
  <si>
    <t>Система регистрации</t>
  </si>
  <si>
    <t>Детектор</t>
  </si>
  <si>
    <t xml:space="preserve">Монохроматор, подсоединяемый к любому компьютеру через порты RS232 или IEEE-448. Сканирует в обоих направлениях и с постоянным спектральным разрешением. Пригодный для изучения флюоресценции и поглощения, детекторной характеризации, измерения тонких пленок и пр. Фокусное расстояние 240 мм, дисперсия 3.2 нм/мм, воспроизводимость длины волны не хуже 0.007 нм (с решеткой 1200 штр/мм), погрешность длины волны   ± 0.30 нм (с решеткой 1200 штр/мм), скорость сканирования 1-1200 нм/мин, побочное свечение не более 0.01% при 220 нм, максимальное разрешение 0.06 нм. Мощность 100 – 240 В,  50/60 Гц, 60 Вт. </t>
  </si>
  <si>
    <t xml:space="preserve">Стандартная линейчатая решетка, число штрихов 1200 штр/мм, пик 200 нм, диапазон 180-450 нм, пропускание в максимуме не менее 65% </t>
  </si>
  <si>
    <t>Стандартная линейчатая решетка, число штрихов 1200 штр/мм, пик 600 нм, диапазон 400-1500 нм, пропускание в максимуме не менее 80%</t>
  </si>
  <si>
    <t>Стандартная линейчатая решетка, число штрихов 600 штр/мм, пик 1200 нм, диапазон 800-3000 нм, пропускание в максимуме не менее 85%</t>
  </si>
  <si>
    <t>Система регистрации, подсоединяемая к компьютеру для монохроматоров, интерфейс USB2.0. Графически отображает зависимость интенсивности от длины волны, интенсивности от времени, позволяет накопителю данных ASCII импортировать другие интерфейсы,   A/D разрешение 16 бит, входное напряжение ± 5 Вольт постоянного тока, высоковольтное разрешение 244 мВ, разрешение 76.3 мкВ, время преобразования не более 2 мксек, входное напряжение 100-240 напряжения переменного тока, диапазон входного тока от 0 до -5 мкА.</t>
  </si>
  <si>
    <t>Детектор фотоумножитель с многощелочным фотокатодом для системы регистрации, спектральный диапазон 185-900 нм, спектральная чувствительность S20 (расширенная), диаметр 28 мм, размеры фотокатода 8×24 мм</t>
  </si>
  <si>
    <t>Сервер</t>
  </si>
  <si>
    <t>В комплект входит: • Формфактор: Rackmount,не более 2U
• Процессор: Архитектура x86; поддержка 64 битной архитектуры; не менее 8 ядер; не менее 2-х потоков на ядро; КЭШ не менее 16 МБ; номинальная тактовая частота не ниже 2,00 ГГц; максимальная тактовая частота не ниже 2,50 ГГц; типовая рассеиваемая мощность не более 100 Вт
• Количество процессоров: два на узел, два узла, всего 4 процессора
•  Установленная оперативная память: не менее 256 Gb
•  Максимально возможный объем памяти: не менее 32x 240-pin DIMM, не менее 1TB
•  Количество PCI слотов: не менее 2-х PCI-E 3.0 X16 и 2-х PCI-E 3.0 X8
• Тип оперативной памяти: PC3-10600 DDR III с поддержкой ECC- коррекции; защита памяти по технологии Memory Advanced ECC, SD Data Correction
• RAID контроллер: RAID уровни- 0, 1, 5, 10
•  Дисковая подсистема: 6 bay 3,5- дюймовых жестеких дисков Serial Attached SCSI (SAS)\SATA или 6 твердотельных накопителей SAS\SATA; 1x 5.25” drives bays, 2x 1 Tb SATA 7200RPM HDD
•  Поддержка операционных систем: Oracle Enterprise Linux, SLES, RHEL, Microsoft Windows
•  Сетевой адаптер: 100/1000/10000 Mbit/s Ethernet Multifunction 2 Ports; 10/100 Mbit/s RJ-45 (dedicated port RKVMS)
•  Оптическое устройство:  DVD- RW
•  Управление сервером: RKVMS, Embedded, hardened Linux OS
•  Интерфейсы: не менее 1x RS-232, 1x RS-232 header, 1xVGA, 4xUSB 2.0
•  Видеоподсистема: интегрированная, видеопамять не менее 16 Mb
•  Параметры электропитания: не менее 2 блоков питания горячей замены; доступ к блокам питания должен осуществляться с фронтальной стороны сервера; мощность не более 1400W 220V 2/2</t>
  </si>
  <si>
    <t>Лабораторные  расходные материалы для реализации  опытно-конструкторских работ проектов Офиса коммерциализации комплект 6</t>
  </si>
  <si>
    <t>Услуга по определению первичной нуклеотидной последовательности</t>
  </si>
  <si>
    <t xml:space="preserve"> Услуга по содержанию лабораторных животных в виварии
</t>
  </si>
  <si>
    <t>Услуга по синтезу олигонуклеотидов</t>
  </si>
  <si>
    <t>Услуга по проведению 200 анализов по определению первичной нуклеотидной последовательности. Подробная характеристика согласно технической спецификации</t>
  </si>
  <si>
    <t>Услуга по синтезу олигонуклеотидов с общим количеством нуклеотидов 4600. Подробная характеристика согласно технической спецификации</t>
  </si>
  <si>
    <t>Услуга по содержанию 100 линейных лабораторных мышей: 50 мышей линии BALB/CJ (35 самок и 15 самцов) и 50 мышей линии С57BL/6J (35 самок и 15 самцов), их разведению и утилизации. Подробная характеристика согласно технической спецификации</t>
  </si>
  <si>
    <t>подпункт 2</t>
  </si>
  <si>
    <t>со дня вступления в силу договора до 31.12.2014 г.</t>
  </si>
  <si>
    <t>не позднее 29  декабря 2014 года</t>
  </si>
  <si>
    <t>Лабораторные  расходные материалы для реализации проекта "Улучшенное манипулирование объектами с применением многофункциональной роботизированнной руки для интеллектуальной промышленной автоматики". Подробная характеристика согласно технической спецификации</t>
  </si>
  <si>
    <t>Последовательный волнодисперсионный рентгенофлуоресцентный спектрометр</t>
  </si>
  <si>
    <t>В комплект входит:последовательный волнодисперсионный рентгенофлуоресцентный спектрометр, гониометр, рентгеновские трубки, генератор высокого напряжения, детектирующая система, счетная и контрольная электроника,оптические устройства, 2 коллиматора первичного рентгеновского пучка, 4 фильтра первичного  рентгеновского пучка, кристаллы анализаторы, устройство загрузки проб в измерительную камеру, держатели проб, проточный пропорциональный Аргон-Метановый детектор и сцинтилляционный детектор. Подробная характеристика согласно технической спецификации</t>
  </si>
  <si>
    <t xml:space="preserve">150 календарнцых дней  со дня вступления в силу договора </t>
  </si>
  <si>
    <t>г. Астана, ул. Валиханова д.13/1, РГП на ПХВ «Национальный Центр Биотехнологии» Республики Казахстан МОН РК</t>
  </si>
  <si>
    <t>(с дополнениями и изменениями по Приказу от 17 октября 2014 года №147)</t>
  </si>
  <si>
    <t>Директор Департамента закупок и материально-технического обеспечения _______________________Cулейменова Г.Б.</t>
  </si>
</sst>
</file>

<file path=xl/styles.xml><?xml version="1.0" encoding="utf-8"?>
<styleSheet xmlns="http://schemas.openxmlformats.org/spreadsheetml/2006/main">
  <numFmts count="4">
    <numFmt numFmtId="43" formatCode="_-* #,##0.00_р_._-;\-* #,##0.00_р_._-;_-* &quot;-&quot;??_р_._-;_-@_-"/>
    <numFmt numFmtId="164" formatCode="_(* #,##0.00_);_(* \(#,##0.00\);_(* &quot;-&quot;??_);_(@_)"/>
    <numFmt numFmtId="165" formatCode="0.0"/>
    <numFmt numFmtId="166" formatCode="#,##0.0"/>
  </numFmts>
  <fonts count="49">
    <font>
      <sz val="11"/>
      <color theme="1"/>
      <name val="Calibri"/>
      <family val="2"/>
      <charset val="204"/>
      <scheme val="minor"/>
    </font>
    <font>
      <sz val="11"/>
      <color theme="1"/>
      <name val="Calibri"/>
      <family val="2"/>
      <charset val="204"/>
      <scheme val="minor"/>
    </font>
    <font>
      <sz val="11"/>
      <color theme="1"/>
      <name val="Times New Roman"/>
      <family val="1"/>
      <charset val="204"/>
    </font>
    <font>
      <b/>
      <sz val="11"/>
      <color theme="1"/>
      <name val="Times New Roman"/>
      <family val="1"/>
      <charset val="204"/>
    </font>
    <font>
      <sz val="11"/>
      <name val="Times New Roman"/>
      <family val="1"/>
      <charset val="204"/>
    </font>
    <font>
      <sz val="11"/>
      <color indexed="8"/>
      <name val="Calibri"/>
      <family val="2"/>
      <charset val="204"/>
    </font>
    <font>
      <sz val="11"/>
      <color indexed="8"/>
      <name val="Times New Roman"/>
      <family val="1"/>
      <charset val="204"/>
    </font>
    <font>
      <sz val="8"/>
      <name val="Arial"/>
      <family val="2"/>
      <charset val="204"/>
    </font>
    <font>
      <sz val="11"/>
      <color rgb="FF000000"/>
      <name val="Times New Roman"/>
      <family val="1"/>
      <charset val="204"/>
    </font>
    <font>
      <b/>
      <sz val="14"/>
      <name val="Times New Roman"/>
      <family val="1"/>
      <charset val="204"/>
    </font>
    <font>
      <sz val="14"/>
      <color theme="1"/>
      <name val="Times New Roman"/>
      <family val="1"/>
      <charset val="204"/>
    </font>
    <font>
      <b/>
      <sz val="14"/>
      <color theme="1"/>
      <name val="Times New Roman"/>
      <family val="1"/>
      <charset val="204"/>
    </font>
    <font>
      <sz val="14"/>
      <color rgb="FF000000"/>
      <name val="Times New Roman"/>
      <family val="1"/>
      <charset val="204"/>
    </font>
    <font>
      <b/>
      <sz val="14"/>
      <color rgb="FF000000"/>
      <name val="Times New Roman"/>
      <family val="1"/>
      <charset val="204"/>
    </font>
    <font>
      <b/>
      <sz val="18"/>
      <color rgb="FF000000"/>
      <name val="Times New Roman"/>
      <family val="1"/>
      <charset val="204"/>
    </font>
    <font>
      <b/>
      <sz val="18"/>
      <color theme="1"/>
      <name val="Times New Roman"/>
      <family val="1"/>
      <charset val="204"/>
    </font>
    <font>
      <b/>
      <sz val="11"/>
      <name val="Times New Roman"/>
      <family val="1"/>
      <charset val="204"/>
    </font>
    <font>
      <sz val="11"/>
      <color theme="1"/>
      <name val="Calibri"/>
      <family val="2"/>
      <scheme val="minor"/>
    </font>
    <font>
      <sz val="10"/>
      <name val="Arial"/>
      <family val="2"/>
    </font>
    <font>
      <u/>
      <sz val="11"/>
      <color theme="10"/>
      <name val="Calibri"/>
      <family val="2"/>
      <charset val="204"/>
      <scheme val="minor"/>
    </font>
    <font>
      <vertAlign val="superscript"/>
      <sz val="11"/>
      <color theme="1"/>
      <name val="Times New Roman"/>
      <family val="1"/>
      <charset val="204"/>
    </font>
    <font>
      <sz val="72"/>
      <color theme="1"/>
      <name val="Times New Roman"/>
      <family val="1"/>
      <charset val="204"/>
    </font>
    <font>
      <b/>
      <sz val="14"/>
      <color theme="0"/>
      <name val="Times New Roman"/>
      <family val="1"/>
      <charset val="204"/>
    </font>
    <font>
      <sz val="11"/>
      <color indexed="8"/>
      <name val="Times"/>
      <family val="1"/>
    </font>
    <font>
      <sz val="11"/>
      <color theme="1"/>
      <name val="Times"/>
      <family val="1"/>
    </font>
    <font>
      <sz val="11"/>
      <color theme="1"/>
      <name val="Times New Roman"/>
      <family val="1"/>
    </font>
    <font>
      <sz val="11"/>
      <name val="Times"/>
      <family val="1"/>
    </font>
    <font>
      <sz val="10"/>
      <color theme="1"/>
      <name val="Times New Roman"/>
      <family val="1"/>
      <charset val="204"/>
    </font>
    <font>
      <sz val="10"/>
      <color theme="1"/>
      <name val="Times New Roman"/>
      <family val="1"/>
    </font>
    <font>
      <sz val="48"/>
      <color indexed="8"/>
      <name val="Times New Roman"/>
      <family val="1"/>
      <charset val="204"/>
    </font>
    <font>
      <sz val="48"/>
      <color theme="1"/>
      <name val="Calibri"/>
      <family val="2"/>
      <charset val="204"/>
      <scheme val="minor"/>
    </font>
    <font>
      <sz val="11"/>
      <color indexed="10"/>
      <name val="Times New Roman"/>
      <family val="1"/>
      <charset val="204"/>
    </font>
    <font>
      <sz val="12"/>
      <color theme="1"/>
      <name val="Times"/>
      <family val="1"/>
    </font>
    <font>
      <u/>
      <sz val="11"/>
      <color theme="10"/>
      <name val="Calibri"/>
      <family val="2"/>
      <scheme val="minor"/>
    </font>
    <font>
      <sz val="11"/>
      <color rgb="FF006100"/>
      <name val="Calibri"/>
      <family val="2"/>
      <scheme val="minor"/>
    </font>
    <font>
      <sz val="12"/>
      <color theme="1"/>
      <name val="Times New Roman"/>
      <family val="1"/>
      <charset val="204"/>
    </font>
    <font>
      <sz val="11"/>
      <color indexed="8"/>
      <name val="Calibri"/>
      <family val="2"/>
    </font>
    <font>
      <vertAlign val="superscript"/>
      <sz val="11"/>
      <color indexed="8"/>
      <name val="Times New Roman"/>
      <family val="1"/>
      <charset val="204"/>
    </font>
    <font>
      <sz val="12"/>
      <color rgb="FF000000"/>
      <name val="Times New Roman"/>
      <family val="1"/>
    </font>
    <font>
      <sz val="12"/>
      <color theme="1"/>
      <name val="Times New Roman"/>
      <family val="1"/>
    </font>
    <font>
      <sz val="11"/>
      <color indexed="63"/>
      <name val="Calibri"/>
      <family val="2"/>
    </font>
    <font>
      <sz val="12"/>
      <name val="Times New Roman"/>
      <family val="1"/>
      <charset val="204"/>
    </font>
    <font>
      <sz val="11"/>
      <color rgb="FF000000"/>
      <name val="Times New Roman"/>
      <family val="1"/>
    </font>
    <font>
      <sz val="11"/>
      <name val="Times New Roman"/>
      <family val="1"/>
    </font>
    <font>
      <sz val="14"/>
      <color theme="1"/>
      <name val="Times New Roman"/>
      <family val="1"/>
    </font>
    <font>
      <sz val="12"/>
      <color indexed="8"/>
      <name val="Times New Roman"/>
      <family val="1"/>
    </font>
    <font>
      <sz val="12"/>
      <color rgb="FF000000"/>
      <name val="Times New Roman"/>
      <family val="1"/>
      <charset val="204"/>
    </font>
    <font>
      <sz val="12"/>
      <color indexed="8"/>
      <name val="Times New Roman"/>
      <family val="1"/>
      <charset val="204"/>
    </font>
    <font>
      <sz val="12"/>
      <color indexed="8"/>
      <name val="Calibri"/>
      <family val="2"/>
      <charset val="204"/>
    </font>
  </fonts>
  <fills count="8">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9" tint="0.39997558519241921"/>
        <bgColor indexed="64"/>
      </patternFill>
    </fill>
    <fill>
      <patternFill patternType="solid">
        <fgColor rgb="FFFFFF00"/>
        <bgColor indexed="64"/>
      </patternFill>
    </fill>
    <fill>
      <patternFill patternType="solid">
        <fgColor rgb="FFC6EFCE"/>
      </patternFill>
    </fill>
    <fill>
      <patternFill patternType="solid">
        <fgColor rgb="FF92D05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s>
  <cellStyleXfs count="22">
    <xf numFmtId="0" fontId="0" fillId="0" borderId="0"/>
    <xf numFmtId="0" fontId="1" fillId="0" borderId="0"/>
    <xf numFmtId="43" fontId="5" fillId="0" borderId="0" applyFont="0" applyFill="0" applyBorder="0" applyAlignment="0" applyProtection="0"/>
    <xf numFmtId="0" fontId="1" fillId="0" borderId="0"/>
    <xf numFmtId="43" fontId="5" fillId="0" borderId="0" applyFont="0" applyFill="0" applyBorder="0" applyAlignment="0" applyProtection="0"/>
    <xf numFmtId="0" fontId="7" fillId="0" borderId="0"/>
    <xf numFmtId="0" fontId="17" fillId="0" borderId="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43" fontId="1" fillId="0" borderId="0" applyFont="0" applyFill="0" applyBorder="0" applyAlignment="0" applyProtection="0"/>
    <xf numFmtId="0" fontId="18" fillId="0" borderId="0"/>
    <xf numFmtId="0" fontId="19" fillId="0" borderId="0" applyNumberFormat="0" applyFill="0" applyBorder="0" applyAlignment="0" applyProtection="0"/>
    <xf numFmtId="0" fontId="1" fillId="0" borderId="0"/>
    <xf numFmtId="0" fontId="17" fillId="0" borderId="0"/>
    <xf numFmtId="43" fontId="5" fillId="0" borderId="0" applyFont="0" applyFill="0" applyBorder="0" applyAlignment="0" applyProtection="0"/>
    <xf numFmtId="0" fontId="33" fillId="0" borderId="0" applyNumberFormat="0" applyFill="0" applyBorder="0" applyAlignment="0" applyProtection="0"/>
    <xf numFmtId="0" fontId="17" fillId="0" borderId="0"/>
    <xf numFmtId="0" fontId="34" fillId="6" borderId="0" applyNumberFormat="0" applyBorder="0" applyAlignment="0" applyProtection="0"/>
    <xf numFmtId="0" fontId="36" fillId="0" borderId="0"/>
    <xf numFmtId="0" fontId="40" fillId="0" borderId="0"/>
    <xf numFmtId="164" fontId="1" fillId="0" borderId="0" applyFont="0" applyFill="0" applyBorder="0" applyAlignment="0" applyProtection="0"/>
  </cellStyleXfs>
  <cellXfs count="263">
    <xf numFmtId="0" fontId="0" fillId="0" borderId="0" xfId="0"/>
    <xf numFmtId="3" fontId="2" fillId="2" borderId="0" xfId="1" applyNumberFormat="1" applyFont="1" applyFill="1" applyBorder="1" applyAlignment="1">
      <alignment horizontal="center" vertical="center" wrapText="1"/>
    </xf>
    <xf numFmtId="3" fontId="3" fillId="2" borderId="1" xfId="2" applyNumberFormat="1" applyFont="1" applyFill="1" applyBorder="1" applyAlignment="1">
      <alignment horizontal="center" vertical="center" wrapText="1"/>
    </xf>
    <xf numFmtId="0" fontId="2" fillId="2" borderId="0" xfId="0" applyFont="1" applyFill="1"/>
    <xf numFmtId="49" fontId="3" fillId="2" borderId="1" xfId="0" applyNumberFormat="1" applyFont="1" applyFill="1" applyBorder="1" applyAlignment="1">
      <alignment horizontal="center" vertical="center" wrapText="1"/>
    </xf>
    <xf numFmtId="3" fontId="2" fillId="2" borderId="1" xfId="0" applyNumberFormat="1" applyFont="1" applyFill="1" applyBorder="1" applyAlignment="1">
      <alignment horizontal="center" vertical="center"/>
    </xf>
    <xf numFmtId="0" fontId="4" fillId="2" borderId="1" xfId="4" applyNumberFormat="1" applyFont="1" applyFill="1" applyBorder="1" applyAlignment="1">
      <alignment horizontal="center" vertical="center" wrapText="1"/>
    </xf>
    <xf numFmtId="0" fontId="8" fillId="2" borderId="1" xfId="0" applyFont="1" applyFill="1" applyBorder="1" applyAlignment="1">
      <alignment horizontal="center" vertical="center" wrapText="1"/>
    </xf>
    <xf numFmtId="3" fontId="2" fillId="2" borderId="1" xfId="0" applyNumberFormat="1" applyFont="1" applyFill="1" applyBorder="1" applyAlignment="1">
      <alignment horizontal="center" vertical="center" wrapText="1"/>
    </xf>
    <xf numFmtId="3" fontId="2" fillId="2" borderId="0" xfId="0" applyNumberFormat="1" applyFont="1" applyFill="1" applyAlignment="1">
      <alignment horizontal="center" vertical="center"/>
    </xf>
    <xf numFmtId="3" fontId="3" fillId="2" borderId="0" xfId="0" applyNumberFormat="1" applyFont="1" applyFill="1" applyBorder="1" applyAlignment="1">
      <alignment horizontal="center" vertical="center" wrapText="1"/>
    </xf>
    <xf numFmtId="0" fontId="10" fillId="2" borderId="0" xfId="0" applyFont="1" applyFill="1"/>
    <xf numFmtId="0" fontId="10" fillId="2" borderId="0" xfId="0" applyFont="1" applyFill="1" applyAlignment="1">
      <alignment vertical="center"/>
    </xf>
    <xf numFmtId="0" fontId="10" fillId="2" borderId="1" xfId="0" applyFont="1" applyFill="1" applyBorder="1" applyAlignment="1">
      <alignment vertical="center"/>
    </xf>
    <xf numFmtId="0" fontId="4" fillId="2" borderId="1" xfId="0" applyFont="1" applyFill="1" applyBorder="1" applyAlignment="1">
      <alignment horizontal="center" vertical="center" wrapText="1"/>
    </xf>
    <xf numFmtId="0" fontId="2" fillId="2" borderId="0" xfId="0" applyFont="1" applyFill="1" applyAlignment="1">
      <alignment horizontal="center" vertical="center"/>
    </xf>
    <xf numFmtId="0" fontId="2" fillId="2" borderId="0" xfId="0" applyFont="1" applyFill="1" applyAlignment="1">
      <alignment horizontal="center"/>
    </xf>
    <xf numFmtId="3" fontId="10" fillId="2" borderId="1" xfId="0" applyNumberFormat="1" applyFont="1" applyFill="1" applyBorder="1" applyAlignment="1">
      <alignment horizontal="center" vertical="center"/>
    </xf>
    <xf numFmtId="0" fontId="10" fillId="2" borderId="1" xfId="0" applyFont="1" applyFill="1" applyBorder="1" applyAlignment="1">
      <alignment horizontal="center" vertical="center"/>
    </xf>
    <xf numFmtId="3" fontId="3" fillId="4" borderId="2" xfId="2" applyNumberFormat="1" applyFont="1" applyFill="1" applyBorder="1" applyAlignment="1">
      <alignment horizontal="center" vertical="center" wrapText="1"/>
    </xf>
    <xf numFmtId="3" fontId="10" fillId="3" borderId="2" xfId="2" applyNumberFormat="1" applyFont="1" applyFill="1" applyBorder="1" applyAlignment="1">
      <alignment horizontal="center" vertical="center" wrapText="1"/>
    </xf>
    <xf numFmtId="3" fontId="11" fillId="3" borderId="1" xfId="0" applyNumberFormat="1" applyFont="1" applyFill="1" applyBorder="1" applyAlignment="1">
      <alignment horizontal="center" vertical="center" wrapText="1"/>
    </xf>
    <xf numFmtId="0" fontId="10" fillId="3" borderId="1" xfId="0" applyFont="1" applyFill="1" applyBorder="1" applyAlignment="1">
      <alignment horizontal="center" vertical="center" wrapText="1"/>
    </xf>
    <xf numFmtId="0" fontId="12" fillId="3" borderId="1" xfId="0" applyFont="1" applyFill="1" applyBorder="1" applyAlignment="1">
      <alignment horizontal="center" vertical="center" wrapText="1"/>
    </xf>
    <xf numFmtId="3" fontId="10" fillId="4" borderId="2" xfId="2" applyNumberFormat="1" applyFont="1" applyFill="1" applyBorder="1" applyAlignment="1">
      <alignment horizontal="center" vertical="center" wrapText="1"/>
    </xf>
    <xf numFmtId="3" fontId="10" fillId="3" borderId="1" xfId="2" applyNumberFormat="1" applyFont="1" applyFill="1" applyBorder="1" applyAlignment="1">
      <alignment horizontal="center" vertical="center" wrapText="1"/>
    </xf>
    <xf numFmtId="0" fontId="10" fillId="4" borderId="1" xfId="0" applyFont="1" applyFill="1" applyBorder="1"/>
    <xf numFmtId="3" fontId="2" fillId="3" borderId="2" xfId="2" applyNumberFormat="1" applyFont="1" applyFill="1" applyBorder="1" applyAlignment="1">
      <alignment horizontal="center" vertical="center" wrapText="1"/>
    </xf>
    <xf numFmtId="0" fontId="10" fillId="3" borderId="1" xfId="0" applyFont="1" applyFill="1" applyBorder="1" applyAlignment="1">
      <alignment horizontal="center" vertical="center"/>
    </xf>
    <xf numFmtId="3" fontId="2" fillId="4" borderId="2" xfId="2" applyNumberFormat="1" applyFont="1" applyFill="1" applyBorder="1" applyAlignment="1">
      <alignment horizontal="center" vertical="center" wrapText="1"/>
    </xf>
    <xf numFmtId="0" fontId="9" fillId="3" borderId="1" xfId="0" applyFont="1" applyFill="1" applyBorder="1" applyAlignment="1">
      <alignment horizontal="center" vertical="center" wrapText="1"/>
    </xf>
    <xf numFmtId="0" fontId="10" fillId="3" borderId="1" xfId="0" applyFont="1" applyFill="1" applyBorder="1" applyAlignment="1">
      <alignment vertical="center"/>
    </xf>
    <xf numFmtId="3" fontId="3" fillId="2" borderId="9" xfId="1" applyNumberFormat="1" applyFont="1" applyFill="1" applyBorder="1" applyAlignment="1">
      <alignment vertical="center" wrapText="1"/>
    </xf>
    <xf numFmtId="0" fontId="6" fillId="2" borderId="1" xfId="0" applyFont="1" applyFill="1" applyBorder="1" applyAlignment="1">
      <alignment horizontal="center" vertical="center" wrapText="1"/>
    </xf>
    <xf numFmtId="3" fontId="2" fillId="2" borderId="1" xfId="1" applyNumberFormat="1" applyFont="1" applyFill="1" applyBorder="1" applyAlignment="1">
      <alignment horizontal="center" vertical="center" wrapText="1"/>
    </xf>
    <xf numFmtId="3" fontId="2" fillId="2" borderId="1" xfId="2" applyNumberFormat="1" applyFont="1" applyFill="1" applyBorder="1" applyAlignment="1">
      <alignment horizontal="center" vertical="center" wrapText="1"/>
    </xf>
    <xf numFmtId="3" fontId="8" fillId="2" borderId="1" xfId="0" applyNumberFormat="1" applyFont="1" applyFill="1" applyBorder="1" applyAlignment="1">
      <alignment horizontal="center" vertical="center" wrapText="1"/>
    </xf>
    <xf numFmtId="3" fontId="2" fillId="2" borderId="4" xfId="0" applyNumberFormat="1" applyFont="1" applyFill="1" applyBorder="1" applyAlignment="1">
      <alignment horizontal="center" vertical="center"/>
    </xf>
    <xf numFmtId="3" fontId="3" fillId="2" borderId="0" xfId="1" applyNumberFormat="1" applyFont="1" applyFill="1" applyBorder="1" applyAlignment="1">
      <alignment horizontal="center" vertical="center" wrapText="1"/>
    </xf>
    <xf numFmtId="0" fontId="8" fillId="2" borderId="2" xfId="0" applyFont="1" applyFill="1" applyBorder="1" applyAlignment="1">
      <alignment horizontal="center" vertical="center" wrapText="1"/>
    </xf>
    <xf numFmtId="3" fontId="4" fillId="2" borderId="1" xfId="1" applyNumberFormat="1" applyFont="1" applyFill="1" applyBorder="1" applyAlignment="1">
      <alignment horizontal="center" vertical="center" wrapText="1"/>
    </xf>
    <xf numFmtId="0" fontId="2" fillId="2" borderId="1" xfId="0" applyFont="1" applyFill="1" applyBorder="1" applyAlignment="1">
      <alignment horizontal="center" vertical="center"/>
    </xf>
    <xf numFmtId="3" fontId="4" fillId="2" borderId="1" xfId="0"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3" fontId="2" fillId="2" borderId="2" xfId="2" applyNumberFormat="1" applyFont="1" applyFill="1" applyBorder="1" applyAlignment="1">
      <alignment horizontal="center" vertical="center" wrapText="1"/>
    </xf>
    <xf numFmtId="3" fontId="2" fillId="2" borderId="3" xfId="0" applyNumberFormat="1" applyFont="1" applyFill="1" applyBorder="1" applyAlignment="1">
      <alignment horizontal="center" vertical="center"/>
    </xf>
    <xf numFmtId="0" fontId="4" fillId="2" borderId="1" xfId="0" applyFont="1" applyFill="1" applyBorder="1" applyAlignment="1">
      <alignment horizontal="center" vertical="center"/>
    </xf>
    <xf numFmtId="3" fontId="4" fillId="2" borderId="1" xfId="11" applyNumberFormat="1" applyFont="1" applyFill="1" applyBorder="1" applyAlignment="1">
      <alignment horizontal="center" vertical="center" wrapText="1"/>
    </xf>
    <xf numFmtId="0" fontId="4" fillId="2" borderId="1" xfId="12" applyFont="1" applyFill="1" applyBorder="1" applyAlignment="1">
      <alignment horizontal="center" vertical="center" wrapText="1"/>
    </xf>
    <xf numFmtId="0" fontId="4" fillId="2" borderId="3" xfId="12" applyFont="1" applyFill="1" applyBorder="1" applyAlignment="1">
      <alignment horizontal="center" vertical="center" wrapText="1"/>
    </xf>
    <xf numFmtId="0" fontId="4" fillId="2" borderId="0" xfId="12" applyFont="1" applyFill="1" applyAlignment="1">
      <alignment horizontal="center" vertical="center" wrapText="1"/>
    </xf>
    <xf numFmtId="0" fontId="4" fillId="2" borderId="0" xfId="0" applyFont="1" applyFill="1" applyAlignment="1">
      <alignment horizontal="center" vertical="center" wrapText="1"/>
    </xf>
    <xf numFmtId="3" fontId="2" fillId="2" borderId="1" xfId="10" applyNumberFormat="1" applyFont="1" applyFill="1" applyBorder="1" applyAlignment="1">
      <alignment horizontal="center" vertical="center"/>
    </xf>
    <xf numFmtId="0" fontId="4" fillId="2" borderId="2" xfId="0" applyFont="1" applyFill="1" applyBorder="1" applyAlignment="1">
      <alignment horizontal="center" vertical="center" wrapText="1"/>
    </xf>
    <xf numFmtId="0" fontId="2" fillId="2" borderId="2" xfId="0" applyFont="1" applyFill="1" applyBorder="1" applyAlignment="1">
      <alignment horizontal="center" vertical="center"/>
    </xf>
    <xf numFmtId="3" fontId="2" fillId="2" borderId="2" xfId="0" applyNumberFormat="1" applyFont="1" applyFill="1" applyBorder="1" applyAlignment="1">
      <alignment horizontal="center" vertical="center"/>
    </xf>
    <xf numFmtId="3" fontId="4" fillId="2" borderId="3" xfId="0" applyNumberFormat="1" applyFont="1" applyFill="1" applyBorder="1" applyAlignment="1">
      <alignment horizontal="center" vertical="center" wrapText="1"/>
    </xf>
    <xf numFmtId="3" fontId="2" fillId="2" borderId="2" xfId="0" applyNumberFormat="1" applyFont="1" applyFill="1" applyBorder="1" applyAlignment="1">
      <alignment horizontal="center" vertical="center" wrapText="1"/>
    </xf>
    <xf numFmtId="3" fontId="4" fillId="2" borderId="1" xfId="0" applyNumberFormat="1" applyFont="1" applyFill="1" applyBorder="1" applyAlignment="1">
      <alignment horizontal="center" vertical="center"/>
    </xf>
    <xf numFmtId="3" fontId="21" fillId="2" borderId="1" xfId="0" applyNumberFormat="1" applyFont="1" applyFill="1" applyBorder="1" applyAlignment="1">
      <alignment horizontal="center" vertical="center" wrapText="1"/>
    </xf>
    <xf numFmtId="3" fontId="21" fillId="2" borderId="4" xfId="0" applyNumberFormat="1" applyFont="1" applyFill="1" applyBorder="1" applyAlignment="1">
      <alignment horizontal="left" vertical="center"/>
    </xf>
    <xf numFmtId="3" fontId="21" fillId="2" borderId="1" xfId="0" applyNumberFormat="1" applyFont="1" applyFill="1" applyBorder="1" applyAlignment="1">
      <alignment horizontal="center" vertical="center"/>
    </xf>
    <xf numFmtId="3" fontId="0" fillId="0" borderId="0" xfId="0" applyNumberFormat="1" applyAlignment="1">
      <alignment wrapText="1"/>
    </xf>
    <xf numFmtId="0" fontId="21" fillId="2" borderId="1" xfId="0" applyNumberFormat="1" applyFont="1" applyFill="1" applyBorder="1" applyAlignment="1">
      <alignment horizontal="left" vertical="center"/>
    </xf>
    <xf numFmtId="0" fontId="23" fillId="2" borderId="1" xfId="13" applyFont="1" applyFill="1" applyBorder="1" applyAlignment="1">
      <alignment horizontal="center" vertical="center" wrapText="1"/>
    </xf>
    <xf numFmtId="0" fontId="24" fillId="2" borderId="1" xfId="0" applyFont="1" applyFill="1" applyBorder="1" applyAlignment="1">
      <alignment horizontal="center" vertical="center" wrapText="1"/>
    </xf>
    <xf numFmtId="0" fontId="24" fillId="2" borderId="1" xfId="0" applyFont="1" applyFill="1" applyBorder="1" applyAlignment="1">
      <alignment horizontal="center" vertical="center"/>
    </xf>
    <xf numFmtId="49" fontId="8" fillId="2" borderId="1" xfId="0" applyNumberFormat="1" applyFont="1" applyFill="1" applyBorder="1" applyAlignment="1">
      <alignment horizontal="center" vertical="center" wrapText="1"/>
    </xf>
    <xf numFmtId="3" fontId="2" fillId="2" borderId="1" xfId="0" applyNumberFormat="1" applyFont="1" applyFill="1" applyBorder="1" applyAlignment="1">
      <alignment vertical="center" wrapText="1"/>
    </xf>
    <xf numFmtId="3" fontId="22" fillId="2" borderId="0" xfId="0" applyNumberFormat="1" applyFont="1" applyFill="1" applyAlignment="1">
      <alignment vertical="center" wrapText="1"/>
    </xf>
    <xf numFmtId="3" fontId="22" fillId="2" borderId="0" xfId="0" applyNumberFormat="1" applyFont="1" applyFill="1" applyAlignment="1">
      <alignment horizontal="center" vertical="center" wrapText="1"/>
    </xf>
    <xf numFmtId="0" fontId="2" fillId="2" borderId="2" xfId="0" applyFont="1" applyFill="1" applyBorder="1" applyAlignment="1">
      <alignment horizontal="center" vertical="center" wrapText="1"/>
    </xf>
    <xf numFmtId="0" fontId="2" fillId="2" borderId="0" xfId="0" applyFont="1" applyFill="1" applyAlignment="1">
      <alignment horizontal="center" vertical="center" wrapText="1"/>
    </xf>
    <xf numFmtId="0" fontId="2" fillId="5" borderId="0" xfId="0" applyFont="1" applyFill="1"/>
    <xf numFmtId="0" fontId="2" fillId="2" borderId="0" xfId="0" applyFont="1" applyFill="1"/>
    <xf numFmtId="3" fontId="4" fillId="2" borderId="3" xfId="0" applyNumberFormat="1" applyFont="1" applyFill="1" applyBorder="1" applyAlignment="1">
      <alignment horizontal="center" vertical="center"/>
    </xf>
    <xf numFmtId="0" fontId="2" fillId="2" borderId="1" xfId="0" applyFont="1" applyFill="1" applyBorder="1" applyAlignment="1">
      <alignment horizontal="left" vertical="center" wrapText="1"/>
    </xf>
    <xf numFmtId="0" fontId="26" fillId="2" borderId="1" xfId="0" applyFont="1" applyFill="1" applyBorder="1" applyAlignment="1">
      <alignment horizontal="center" vertical="center" wrapText="1"/>
    </xf>
    <xf numFmtId="0" fontId="25" fillId="2" borderId="1" xfId="0" applyFont="1" applyFill="1" applyBorder="1" applyAlignment="1">
      <alignment horizontal="center" vertical="center" wrapText="1"/>
    </xf>
    <xf numFmtId="4" fontId="2" fillId="2" borderId="1" xfId="0" applyNumberFormat="1" applyFont="1" applyFill="1" applyBorder="1" applyAlignment="1">
      <alignment horizontal="center" vertical="center" wrapText="1"/>
    </xf>
    <xf numFmtId="3" fontId="4" fillId="2" borderId="5" xfId="1" applyNumberFormat="1" applyFont="1" applyFill="1" applyBorder="1" applyAlignment="1">
      <alignment horizontal="center" vertical="center" wrapText="1"/>
    </xf>
    <xf numFmtId="0" fontId="8" fillId="2" borderId="1" xfId="0" applyFont="1" applyFill="1" applyBorder="1" applyAlignment="1">
      <alignment vertical="center" wrapText="1"/>
    </xf>
    <xf numFmtId="3" fontId="4" fillId="2" borderId="6" xfId="1" applyNumberFormat="1" applyFont="1" applyFill="1" applyBorder="1" applyAlignment="1">
      <alignment horizontal="center" vertical="center" wrapText="1"/>
    </xf>
    <xf numFmtId="0" fontId="27" fillId="2" borderId="0" xfId="0" applyFont="1" applyFill="1" applyAlignment="1">
      <alignment horizontal="center" vertical="center" wrapText="1"/>
    </xf>
    <xf numFmtId="0" fontId="27" fillId="2" borderId="2" xfId="0" applyFont="1" applyFill="1" applyBorder="1" applyAlignment="1">
      <alignment vertical="center" wrapText="1"/>
    </xf>
    <xf numFmtId="4" fontId="11" fillId="3" borderId="1" xfId="0" applyNumberFormat="1" applyFont="1" applyFill="1" applyBorder="1" applyAlignment="1">
      <alignment horizontal="center" vertical="center" wrapText="1"/>
    </xf>
    <xf numFmtId="4" fontId="11" fillId="3" borderId="1" xfId="0" applyNumberFormat="1" applyFont="1" applyFill="1" applyBorder="1" applyAlignment="1">
      <alignment horizontal="center" vertical="center"/>
    </xf>
    <xf numFmtId="4" fontId="11" fillId="2" borderId="1" xfId="0" applyNumberFormat="1" applyFont="1" applyFill="1" applyBorder="1" applyAlignment="1">
      <alignment horizontal="center" vertical="center"/>
    </xf>
    <xf numFmtId="0" fontId="27" fillId="2" borderId="1" xfId="0" applyFont="1" applyFill="1" applyBorder="1" applyAlignment="1">
      <alignment horizontal="center" vertical="center" wrapText="1"/>
    </xf>
    <xf numFmtId="0" fontId="27" fillId="2" borderId="1" xfId="0" applyFont="1" applyFill="1" applyBorder="1" applyAlignment="1">
      <alignment vertical="center" wrapText="1"/>
    </xf>
    <xf numFmtId="4" fontId="2" fillId="2" borderId="1" xfId="0" applyNumberFormat="1" applyFont="1" applyFill="1" applyBorder="1" applyAlignment="1">
      <alignment horizontal="center" vertical="center"/>
    </xf>
    <xf numFmtId="4" fontId="4" fillId="2" borderId="3" xfId="0" applyNumberFormat="1" applyFont="1" applyFill="1" applyBorder="1" applyAlignment="1">
      <alignment horizontal="center" vertical="center" wrapText="1"/>
    </xf>
    <xf numFmtId="0" fontId="27" fillId="2" borderId="5" xfId="0" applyFont="1" applyFill="1" applyBorder="1" applyAlignment="1">
      <alignment horizontal="center" vertical="center" wrapText="1"/>
    </xf>
    <xf numFmtId="0" fontId="2" fillId="2" borderId="7" xfId="0" applyFont="1" applyFill="1" applyBorder="1" applyAlignment="1">
      <alignment horizontal="center" vertical="center"/>
    </xf>
    <xf numFmtId="4" fontId="4" fillId="2" borderId="1" xfId="0" applyNumberFormat="1" applyFont="1" applyFill="1" applyBorder="1" applyAlignment="1">
      <alignment horizontal="center" vertical="center"/>
    </xf>
    <xf numFmtId="3" fontId="2" fillId="0" borderId="2" xfId="2"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24" fillId="0" borderId="1"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24" fillId="0" borderId="1" xfId="0" applyFont="1" applyFill="1" applyBorder="1" applyAlignment="1">
      <alignment horizontal="center" vertical="center"/>
    </xf>
    <xf numFmtId="4" fontId="2" fillId="0" borderId="1" xfId="0" applyNumberFormat="1" applyFont="1" applyFill="1" applyBorder="1" applyAlignment="1">
      <alignment horizontal="center" vertical="center" wrapText="1"/>
    </xf>
    <xf numFmtId="4" fontId="4" fillId="0" borderId="1" xfId="0" applyNumberFormat="1" applyFont="1" applyFill="1" applyBorder="1" applyAlignment="1">
      <alignment horizontal="center" vertical="center"/>
    </xf>
    <xf numFmtId="3" fontId="2"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3" fontId="2" fillId="0" borderId="1" xfId="1" applyNumberFormat="1" applyFont="1" applyFill="1" applyBorder="1" applyAlignment="1">
      <alignment horizontal="center" vertical="center" wrapText="1"/>
    </xf>
    <xf numFmtId="0" fontId="2" fillId="0" borderId="0" xfId="0" applyFont="1" applyFill="1"/>
    <xf numFmtId="4" fontId="2" fillId="0" borderId="6" xfId="0" applyNumberFormat="1" applyFont="1" applyFill="1" applyBorder="1" applyAlignment="1">
      <alignment horizontal="center" vertical="center" wrapText="1"/>
    </xf>
    <xf numFmtId="0" fontId="8" fillId="0" borderId="5" xfId="0" applyFont="1" applyFill="1" applyBorder="1" applyAlignment="1">
      <alignment horizontal="center" vertical="center" wrapText="1"/>
    </xf>
    <xf numFmtId="3" fontId="4" fillId="0" borderId="1" xfId="1"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3" fontId="2" fillId="0" borderId="1" xfId="0" applyNumberFormat="1" applyFont="1" applyFill="1" applyBorder="1" applyAlignment="1">
      <alignment vertical="center" wrapText="1"/>
    </xf>
    <xf numFmtId="3" fontId="2" fillId="0" borderId="4" xfId="0" applyNumberFormat="1" applyFont="1" applyFill="1" applyBorder="1" applyAlignment="1">
      <alignment horizontal="center" vertical="center"/>
    </xf>
    <xf numFmtId="3" fontId="2" fillId="0" borderId="2" xfId="0" applyNumberFormat="1" applyFont="1" applyFill="1" applyBorder="1" applyAlignment="1">
      <alignment horizontal="center" vertical="center" wrapText="1"/>
    </xf>
    <xf numFmtId="3" fontId="4" fillId="0" borderId="1" xfId="0" applyNumberFormat="1" applyFont="1" applyFill="1" applyBorder="1" applyAlignment="1">
      <alignment horizontal="center" vertical="center" wrapText="1"/>
    </xf>
    <xf numFmtId="3" fontId="2" fillId="0" borderId="1" xfId="2" applyNumberFormat="1" applyFont="1" applyFill="1" applyBorder="1" applyAlignment="1">
      <alignment horizontal="center" vertical="center" wrapText="1"/>
    </xf>
    <xf numFmtId="0" fontId="27" fillId="0" borderId="1" xfId="0" applyFont="1" applyFill="1" applyBorder="1" applyAlignment="1">
      <alignment horizontal="center" vertical="center" wrapText="1"/>
    </xf>
    <xf numFmtId="3" fontId="4" fillId="0" borderId="5" xfId="1" applyNumberFormat="1" applyFont="1" applyFill="1" applyBorder="1" applyAlignment="1">
      <alignment horizontal="center" vertical="center" wrapText="1"/>
    </xf>
    <xf numFmtId="0" fontId="27" fillId="0" borderId="1" xfId="0" applyFont="1" applyFill="1" applyBorder="1" applyAlignment="1">
      <alignment vertical="center" wrapText="1"/>
    </xf>
    <xf numFmtId="3" fontId="4" fillId="0" borderId="6" xfId="1" applyNumberFormat="1" applyFont="1" applyFill="1" applyBorder="1" applyAlignment="1">
      <alignment horizontal="center" vertical="center" wrapText="1"/>
    </xf>
    <xf numFmtId="0" fontId="2" fillId="0" borderId="1" xfId="0" applyFont="1" applyFill="1" applyBorder="1" applyAlignment="1">
      <alignment horizontal="center" vertical="center"/>
    </xf>
    <xf numFmtId="4" fontId="2" fillId="0" borderId="1" xfId="0" applyNumberFormat="1" applyFont="1" applyFill="1" applyBorder="1" applyAlignment="1">
      <alignment horizontal="center" vertical="center"/>
    </xf>
    <xf numFmtId="4" fontId="4" fillId="0" borderId="1" xfId="0" applyNumberFormat="1" applyFont="1" applyFill="1" applyBorder="1" applyAlignment="1">
      <alignment horizontal="center" vertical="center" wrapText="1"/>
    </xf>
    <xf numFmtId="0" fontId="4" fillId="2" borderId="7" xfId="0" applyFont="1" applyFill="1" applyBorder="1" applyAlignment="1">
      <alignment horizontal="center" vertical="center" wrapText="1"/>
    </xf>
    <xf numFmtId="1" fontId="6" fillId="2" borderId="6" xfId="0" applyNumberFormat="1" applyFont="1" applyFill="1" applyBorder="1" applyAlignment="1">
      <alignment horizontal="center" vertical="center" wrapText="1"/>
    </xf>
    <xf numFmtId="1" fontId="4" fillId="2" borderId="1" xfId="1" applyNumberFormat="1" applyFont="1" applyFill="1" applyBorder="1" applyAlignment="1">
      <alignment horizontal="center" vertical="center" wrapText="1"/>
    </xf>
    <xf numFmtId="1" fontId="6" fillId="2" borderId="1" xfId="0" applyNumberFormat="1" applyFont="1" applyFill="1" applyBorder="1" applyAlignment="1">
      <alignment horizontal="center" vertical="center" wrapText="1"/>
    </xf>
    <xf numFmtId="1" fontId="2" fillId="2" borderId="1" xfId="0" applyNumberFormat="1" applyFont="1" applyFill="1" applyBorder="1" applyAlignment="1">
      <alignment horizontal="center" vertical="center"/>
    </xf>
    <xf numFmtId="4" fontId="4" fillId="2" borderId="1" xfId="0" applyNumberFormat="1" applyFont="1" applyFill="1" applyBorder="1" applyAlignment="1">
      <alignment horizontal="center" vertical="center" wrapText="1"/>
    </xf>
    <xf numFmtId="0" fontId="8" fillId="2" borderId="0" xfId="0" applyFont="1" applyFill="1" applyAlignment="1">
      <alignment horizontal="center" vertical="center" wrapText="1"/>
    </xf>
    <xf numFmtId="165" fontId="2" fillId="2" borderId="1" xfId="0" applyNumberFormat="1" applyFont="1" applyFill="1" applyBorder="1" applyAlignment="1">
      <alignment horizontal="center" vertical="center"/>
    </xf>
    <xf numFmtId="4" fontId="9" fillId="3" borderId="1" xfId="0" applyNumberFormat="1" applyFont="1" applyFill="1" applyBorder="1" applyAlignment="1">
      <alignment horizontal="center" vertical="center" wrapText="1"/>
    </xf>
    <xf numFmtId="0" fontId="32" fillId="2" borderId="1" xfId="0" applyFont="1" applyFill="1" applyBorder="1" applyAlignment="1">
      <alignment horizontal="center" vertical="center" wrapText="1"/>
    </xf>
    <xf numFmtId="0" fontId="4" fillId="2" borderId="1" xfId="14" applyFont="1" applyFill="1" applyBorder="1" applyAlignment="1">
      <alignment horizontal="center" vertical="center" wrapText="1"/>
    </xf>
    <xf numFmtId="3" fontId="4" fillId="2" borderId="1" xfId="5" applyNumberFormat="1" applyFont="1" applyFill="1" applyBorder="1" applyAlignment="1">
      <alignment horizontal="center" vertical="center" wrapText="1"/>
    </xf>
    <xf numFmtId="0" fontId="2" fillId="2" borderId="1" xfId="0" applyFont="1" applyFill="1" applyBorder="1"/>
    <xf numFmtId="4" fontId="2" fillId="2" borderId="6" xfId="0" applyNumberFormat="1" applyFont="1" applyFill="1" applyBorder="1" applyAlignment="1">
      <alignment horizontal="center" vertical="center" wrapText="1"/>
    </xf>
    <xf numFmtId="0" fontId="4" fillId="2" borderId="5" xfId="14" applyFont="1" applyFill="1" applyBorder="1" applyAlignment="1">
      <alignment horizontal="center" vertical="center" wrapText="1"/>
    </xf>
    <xf numFmtId="0" fontId="4" fillId="2" borderId="7" xfId="14" applyFont="1" applyFill="1" applyBorder="1" applyAlignment="1">
      <alignment horizontal="center" vertical="center" wrapText="1"/>
    </xf>
    <xf numFmtId="4" fontId="4" fillId="2" borderId="1" xfId="2" applyNumberFormat="1" applyFont="1" applyFill="1" applyBorder="1" applyAlignment="1" applyProtection="1">
      <alignment horizontal="center" vertical="center" wrapText="1"/>
      <protection locked="0"/>
    </xf>
    <xf numFmtId="0" fontId="2" fillId="2" borderId="0" xfId="0" applyFont="1" applyFill="1"/>
    <xf numFmtId="0" fontId="2" fillId="2" borderId="1" xfId="6" applyFont="1" applyFill="1" applyBorder="1" applyAlignment="1">
      <alignment horizontal="center" vertical="center" wrapText="1"/>
    </xf>
    <xf numFmtId="0" fontId="4" fillId="2" borderId="1" xfId="6" applyNumberFormat="1" applyFont="1" applyFill="1" applyBorder="1" applyAlignment="1">
      <alignment horizontal="left" vertical="center" wrapText="1"/>
    </xf>
    <xf numFmtId="0" fontId="2" fillId="2" borderId="1" xfId="0" applyFont="1" applyFill="1" applyBorder="1" applyAlignment="1">
      <alignment vertical="center" wrapText="1"/>
    </xf>
    <xf numFmtId="0" fontId="4" fillId="2" borderId="1" xfId="6" applyNumberFormat="1" applyFont="1" applyFill="1" applyBorder="1" applyAlignment="1">
      <alignment horizontal="center" vertical="center" wrapText="1"/>
    </xf>
    <xf numFmtId="0" fontId="4" fillId="2" borderId="1" xfId="18" applyFont="1" applyFill="1" applyBorder="1" applyAlignment="1">
      <alignment horizontal="center" vertical="center" wrapText="1"/>
    </xf>
    <xf numFmtId="0" fontId="6" fillId="2" borderId="1" xfId="19" applyFont="1" applyFill="1" applyBorder="1" applyAlignment="1">
      <alignment horizontal="center" vertical="center" wrapText="1"/>
    </xf>
    <xf numFmtId="0" fontId="35" fillId="2" borderId="1" xfId="0" applyFont="1" applyFill="1" applyBorder="1" applyAlignment="1">
      <alignment horizontal="center" vertical="center"/>
    </xf>
    <xf numFmtId="4" fontId="6" fillId="2" borderId="1" xfId="19" applyNumberFormat="1" applyFont="1" applyFill="1" applyBorder="1" applyAlignment="1">
      <alignment horizontal="center" vertical="center" wrapText="1"/>
    </xf>
    <xf numFmtId="3" fontId="35" fillId="2" borderId="1" xfId="0" applyNumberFormat="1" applyFont="1" applyFill="1" applyBorder="1" applyAlignment="1">
      <alignment horizontal="center" vertical="center" wrapText="1"/>
    </xf>
    <xf numFmtId="3" fontId="35" fillId="2" borderId="2" xfId="2" applyNumberFormat="1" applyFont="1" applyFill="1" applyBorder="1" applyAlignment="1">
      <alignment horizontal="center" vertical="center" wrapText="1"/>
    </xf>
    <xf numFmtId="0" fontId="35" fillId="2" borderId="1" xfId="0" applyFont="1" applyFill="1" applyBorder="1" applyAlignment="1">
      <alignment horizontal="center" vertical="center" wrapText="1"/>
    </xf>
    <xf numFmtId="0" fontId="35" fillId="2" borderId="0" xfId="0" applyFont="1" applyFill="1"/>
    <xf numFmtId="0" fontId="38" fillId="2" borderId="1" xfId="0" applyFont="1" applyFill="1" applyBorder="1" applyAlignment="1">
      <alignment horizontal="center" vertical="center" wrapText="1"/>
    </xf>
    <xf numFmtId="0" fontId="38" fillId="2" borderId="1" xfId="0" applyFont="1" applyFill="1" applyBorder="1" applyAlignment="1">
      <alignment horizontal="center" vertical="top" wrapText="1"/>
    </xf>
    <xf numFmtId="0" fontId="39" fillId="2" borderId="1" xfId="0" applyFont="1" applyFill="1" applyBorder="1" applyAlignment="1">
      <alignment horizontal="center" vertical="center" wrapText="1"/>
    </xf>
    <xf numFmtId="4" fontId="38" fillId="2" borderId="1" xfId="0" applyNumberFormat="1" applyFont="1" applyFill="1" applyBorder="1" applyAlignment="1">
      <alignment horizontal="center" vertical="center" wrapText="1"/>
    </xf>
    <xf numFmtId="0" fontId="2" fillId="2" borderId="0" xfId="0" applyFont="1" applyFill="1"/>
    <xf numFmtId="0" fontId="35" fillId="2" borderId="0" xfId="0" applyFont="1" applyFill="1" applyAlignment="1">
      <alignment horizontal="center" vertical="center" wrapText="1"/>
    </xf>
    <xf numFmtId="4" fontId="25" fillId="2" borderId="1" xfId="0" applyNumberFormat="1" applyFont="1" applyFill="1" applyBorder="1" applyAlignment="1">
      <alignment horizontal="center" vertical="center" wrapText="1"/>
    </xf>
    <xf numFmtId="4" fontId="25" fillId="2" borderId="1" xfId="0" applyNumberFormat="1" applyFont="1" applyFill="1" applyBorder="1" applyAlignment="1">
      <alignment horizontal="center" vertical="center"/>
    </xf>
    <xf numFmtId="4" fontId="43" fillId="2" borderId="1" xfId="0" applyNumberFormat="1" applyFont="1" applyFill="1" applyBorder="1" applyAlignment="1">
      <alignment horizontal="center" vertical="center" wrapText="1"/>
    </xf>
    <xf numFmtId="0" fontId="41" fillId="2" borderId="1" xfId="0" applyFont="1" applyFill="1" applyBorder="1" applyAlignment="1">
      <alignment horizontal="center" vertical="center" wrapText="1"/>
    </xf>
    <xf numFmtId="3" fontId="39" fillId="2" borderId="1" xfId="0" applyNumberFormat="1" applyFont="1" applyFill="1" applyBorder="1" applyAlignment="1">
      <alignment horizontal="center" vertical="center" wrapText="1"/>
    </xf>
    <xf numFmtId="3" fontId="39" fillId="2" borderId="1" xfId="0" applyNumberFormat="1" applyFont="1" applyFill="1" applyBorder="1" applyAlignment="1">
      <alignment horizontal="left" vertical="center" wrapText="1"/>
    </xf>
    <xf numFmtId="4" fontId="42" fillId="2" borderId="1" xfId="0" applyNumberFormat="1" applyFont="1" applyFill="1" applyBorder="1" applyAlignment="1">
      <alignment horizontal="center" vertical="center" wrapText="1"/>
    </xf>
    <xf numFmtId="4" fontId="4" fillId="2" borderId="1" xfId="11" applyNumberFormat="1" applyFont="1" applyFill="1" applyBorder="1" applyAlignment="1">
      <alignment horizontal="center" vertical="center" wrapText="1"/>
    </xf>
    <xf numFmtId="0" fontId="8" fillId="2" borderId="5" xfId="0" applyFont="1" applyFill="1" applyBorder="1" applyAlignment="1">
      <alignment horizontal="center" vertical="center" wrapText="1"/>
    </xf>
    <xf numFmtId="0" fontId="45" fillId="2" borderId="1" xfId="13" applyFont="1" applyFill="1" applyBorder="1" applyAlignment="1">
      <alignment horizontal="center" vertical="center" wrapText="1"/>
    </xf>
    <xf numFmtId="0" fontId="45" fillId="2" borderId="1" xfId="0" applyFont="1" applyFill="1" applyBorder="1" applyAlignment="1">
      <alignment horizontal="center" vertical="center" wrapText="1"/>
    </xf>
    <xf numFmtId="0" fontId="39" fillId="2" borderId="1" xfId="0" applyFont="1" applyFill="1" applyBorder="1" applyAlignment="1">
      <alignment horizontal="center" vertical="center"/>
    </xf>
    <xf numFmtId="0" fontId="44" fillId="2" borderId="1" xfId="0" applyFont="1" applyFill="1" applyBorder="1" applyAlignment="1">
      <alignment horizontal="center" vertical="center"/>
    </xf>
    <xf numFmtId="0" fontId="46" fillId="2" borderId="0" xfId="0" applyFont="1" applyFill="1" applyAlignment="1">
      <alignment horizontal="center" vertical="center" wrapText="1"/>
    </xf>
    <xf numFmtId="0" fontId="47" fillId="2" borderId="1" xfId="14" applyFont="1" applyFill="1" applyBorder="1" applyAlignment="1">
      <alignment horizontal="center" vertical="center" wrapText="1"/>
    </xf>
    <xf numFmtId="3" fontId="41" fillId="2" borderId="1" xfId="1" applyNumberFormat="1" applyFont="1" applyFill="1" applyBorder="1" applyAlignment="1">
      <alignment horizontal="center" vertical="center" wrapText="1"/>
    </xf>
    <xf numFmtId="4" fontId="27" fillId="2" borderId="1" xfId="0" applyNumberFormat="1" applyFont="1" applyFill="1" applyBorder="1" applyAlignment="1">
      <alignment horizontal="center" vertical="center"/>
    </xf>
    <xf numFmtId="3" fontId="2" fillId="7" borderId="1" xfId="2" applyNumberFormat="1" applyFont="1" applyFill="1" applyBorder="1" applyAlignment="1">
      <alignment horizontal="center" vertical="center" wrapText="1"/>
    </xf>
    <xf numFmtId="3" fontId="3" fillId="7" borderId="2" xfId="2" applyNumberFormat="1" applyFont="1" applyFill="1" applyBorder="1" applyAlignment="1">
      <alignment horizontal="center" vertical="center" wrapText="1"/>
    </xf>
    <xf numFmtId="0" fontId="10" fillId="3" borderId="0" xfId="0" applyFont="1" applyFill="1"/>
    <xf numFmtId="0" fontId="11" fillId="3" borderId="1" xfId="0" applyFont="1" applyFill="1" applyBorder="1" applyAlignment="1">
      <alignment horizontal="center" vertical="center" wrapText="1"/>
    </xf>
    <xf numFmtId="43" fontId="10" fillId="2" borderId="0" xfId="10" applyFont="1" applyFill="1"/>
    <xf numFmtId="0" fontId="2" fillId="2" borderId="3" xfId="0" applyFont="1" applyFill="1" applyBorder="1" applyAlignment="1">
      <alignment horizontal="center" vertical="center" wrapText="1"/>
    </xf>
    <xf numFmtId="4" fontId="2" fillId="2" borderId="3" xfId="0" applyNumberFormat="1" applyFont="1" applyFill="1" applyBorder="1" applyAlignment="1">
      <alignment horizontal="center" vertical="center" wrapText="1"/>
    </xf>
    <xf numFmtId="3" fontId="2" fillId="2" borderId="3" xfId="0" applyNumberFormat="1" applyFont="1" applyFill="1" applyBorder="1" applyAlignment="1">
      <alignment horizontal="center" vertical="center" wrapText="1"/>
    </xf>
    <xf numFmtId="3" fontId="4" fillId="2" borderId="10" xfId="1" applyNumberFormat="1" applyFont="1" applyFill="1" applyBorder="1" applyAlignment="1">
      <alignment horizontal="center" vertical="center" wrapText="1"/>
    </xf>
    <xf numFmtId="0" fontId="8" fillId="2" borderId="10" xfId="0" applyFont="1" applyFill="1" applyBorder="1" applyAlignment="1">
      <alignment horizontal="center" vertical="center" wrapText="1"/>
    </xf>
    <xf numFmtId="0" fontId="2" fillId="2" borderId="10" xfId="0" applyFont="1" applyFill="1" applyBorder="1" applyAlignment="1">
      <alignment horizontal="center" vertical="center" wrapText="1"/>
    </xf>
    <xf numFmtId="4" fontId="2" fillId="2" borderId="10" xfId="0" applyNumberFormat="1" applyFont="1" applyFill="1" applyBorder="1" applyAlignment="1">
      <alignment horizontal="center" vertical="center" wrapText="1"/>
    </xf>
    <xf numFmtId="3" fontId="2" fillId="2" borderId="10" xfId="0" applyNumberFormat="1" applyFont="1" applyFill="1" applyBorder="1" applyAlignment="1">
      <alignment horizontal="center" vertical="center" wrapText="1"/>
    </xf>
    <xf numFmtId="3" fontId="2" fillId="2" borderId="10" xfId="0" applyNumberFormat="1" applyFont="1" applyFill="1" applyBorder="1" applyAlignment="1">
      <alignment horizontal="center" vertical="center"/>
    </xf>
    <xf numFmtId="3" fontId="35" fillId="2" borderId="11" xfId="2" applyNumberFormat="1" applyFont="1" applyFill="1" applyBorder="1" applyAlignment="1">
      <alignment horizontal="center" vertical="center" wrapText="1"/>
    </xf>
    <xf numFmtId="0" fontId="39" fillId="2" borderId="3" xfId="0" applyFont="1" applyFill="1" applyBorder="1" applyAlignment="1">
      <alignment horizontal="center" vertical="center" wrapText="1"/>
    </xf>
    <xf numFmtId="4" fontId="25" fillId="2" borderId="3" xfId="0" applyNumberFormat="1" applyFont="1" applyFill="1" applyBorder="1" applyAlignment="1">
      <alignment horizontal="center" vertical="center"/>
    </xf>
    <xf numFmtId="4" fontId="43" fillId="2" borderId="3" xfId="0" applyNumberFormat="1" applyFont="1" applyFill="1" applyBorder="1" applyAlignment="1">
      <alignment horizontal="center" vertical="center" wrapText="1"/>
    </xf>
    <xf numFmtId="3" fontId="35" fillId="2" borderId="10" xfId="2" applyNumberFormat="1" applyFont="1" applyFill="1" applyBorder="1" applyAlignment="1">
      <alignment horizontal="center" vertical="center" wrapText="1"/>
    </xf>
    <xf numFmtId="3" fontId="25" fillId="2" borderId="10" xfId="0" applyNumberFormat="1" applyFont="1" applyFill="1" applyBorder="1" applyAlignment="1">
      <alignment horizontal="center" vertical="center" wrapText="1"/>
    </xf>
    <xf numFmtId="0" fontId="25" fillId="2" borderId="10" xfId="0" applyFont="1" applyFill="1" applyBorder="1" applyAlignment="1">
      <alignment horizontal="center" vertical="center" wrapText="1"/>
    </xf>
    <xf numFmtId="0" fontId="35" fillId="2" borderId="10" xfId="0" applyFont="1" applyFill="1" applyBorder="1" applyAlignment="1">
      <alignment horizontal="center" vertical="center"/>
    </xf>
    <xf numFmtId="4" fontId="27" fillId="2" borderId="10" xfId="0" applyNumberFormat="1" applyFont="1" applyFill="1" applyBorder="1" applyAlignment="1">
      <alignment horizontal="center" vertical="center"/>
    </xf>
    <xf numFmtId="4" fontId="25" fillId="2" borderId="10" xfId="0" applyNumberFormat="1" applyFont="1" applyFill="1" applyBorder="1" applyAlignment="1">
      <alignment horizontal="center" vertical="center"/>
    </xf>
    <xf numFmtId="4" fontId="43" fillId="2" borderId="10" xfId="0" applyNumberFormat="1" applyFont="1" applyFill="1" applyBorder="1" applyAlignment="1">
      <alignment horizontal="center" vertical="center" wrapText="1"/>
    </xf>
    <xf numFmtId="3" fontId="4" fillId="2" borderId="10" xfId="0" applyNumberFormat="1" applyFont="1" applyFill="1" applyBorder="1" applyAlignment="1">
      <alignment horizontal="center" vertical="center" wrapText="1"/>
    </xf>
    <xf numFmtId="3" fontId="2" fillId="2" borderId="10" xfId="2" applyNumberFormat="1" applyFont="1" applyFill="1" applyBorder="1" applyAlignment="1">
      <alignment horizontal="center" vertical="center" wrapText="1"/>
    </xf>
    <xf numFmtId="3" fontId="35" fillId="0" borderId="2" xfId="2" applyNumberFormat="1" applyFont="1" applyFill="1" applyBorder="1" applyAlignment="1">
      <alignment horizontal="center" vertical="center" wrapText="1"/>
    </xf>
    <xf numFmtId="0" fontId="35" fillId="0" borderId="1" xfId="0" applyFont="1" applyFill="1" applyBorder="1" applyAlignment="1">
      <alignment horizontal="center" vertical="center" wrapText="1"/>
    </xf>
    <xf numFmtId="0" fontId="35" fillId="0" borderId="1" xfId="0" applyFont="1" applyFill="1" applyBorder="1" applyAlignment="1">
      <alignment vertical="center" wrapText="1"/>
    </xf>
    <xf numFmtId="0" fontId="35" fillId="0" borderId="1" xfId="0" applyFont="1" applyFill="1" applyBorder="1" applyAlignment="1">
      <alignment horizontal="center" vertical="center"/>
    </xf>
    <xf numFmtId="4" fontId="35" fillId="0" borderId="1" xfId="0" applyNumberFormat="1" applyFont="1" applyFill="1" applyBorder="1" applyAlignment="1">
      <alignment horizontal="center" vertical="center" wrapText="1"/>
    </xf>
    <xf numFmtId="4" fontId="35" fillId="0" borderId="1" xfId="0" applyNumberFormat="1" applyFont="1" applyFill="1" applyBorder="1" applyAlignment="1">
      <alignment horizontal="center" vertical="center"/>
    </xf>
    <xf numFmtId="4" fontId="41" fillId="0" borderId="1" xfId="0" applyNumberFormat="1" applyFont="1" applyFill="1" applyBorder="1" applyAlignment="1">
      <alignment horizontal="center" vertical="center" wrapText="1"/>
    </xf>
    <xf numFmtId="3" fontId="35" fillId="0" borderId="1" xfId="0" applyNumberFormat="1" applyFont="1" applyFill="1" applyBorder="1" applyAlignment="1">
      <alignment horizontal="center" vertical="center" wrapText="1"/>
    </xf>
    <xf numFmtId="3" fontId="41" fillId="0" borderId="1" xfId="0" applyNumberFormat="1" applyFont="1" applyFill="1" applyBorder="1" applyAlignment="1">
      <alignment horizontal="center" vertical="center" wrapText="1"/>
    </xf>
    <xf numFmtId="0" fontId="35" fillId="0" borderId="0" xfId="0" applyFont="1" applyFill="1"/>
    <xf numFmtId="0" fontId="47" fillId="0" borderId="1" xfId="14" applyFont="1" applyFill="1" applyBorder="1" applyAlignment="1">
      <alignment horizontal="center" vertical="center" wrapText="1"/>
    </xf>
    <xf numFmtId="3" fontId="41" fillId="0" borderId="1" xfId="1" applyNumberFormat="1" applyFont="1" applyFill="1" applyBorder="1" applyAlignment="1">
      <alignment horizontal="center" vertical="center" wrapText="1"/>
    </xf>
    <xf numFmtId="0" fontId="35" fillId="0" borderId="1" xfId="0" applyFont="1" applyFill="1" applyBorder="1" applyAlignment="1">
      <alignment horizontal="left" vertical="center" wrapText="1"/>
    </xf>
    <xf numFmtId="166" fontId="35" fillId="0" borderId="1" xfId="0" applyNumberFormat="1" applyFont="1" applyFill="1" applyBorder="1" applyAlignment="1">
      <alignment horizontal="center" vertical="center"/>
    </xf>
    <xf numFmtId="3" fontId="2" fillId="0" borderId="3" xfId="2" applyNumberFormat="1" applyFont="1" applyFill="1" applyBorder="1" applyAlignment="1">
      <alignment horizontal="center" vertical="center" wrapText="1"/>
    </xf>
    <xf numFmtId="0" fontId="8" fillId="0" borderId="3" xfId="0" applyFont="1" applyFill="1" applyBorder="1" applyAlignment="1">
      <alignment horizontal="center" vertical="center" wrapText="1"/>
    </xf>
    <xf numFmtId="3" fontId="4" fillId="0" borderId="3" xfId="1"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4" fontId="2" fillId="0" borderId="3" xfId="0" applyNumberFormat="1" applyFont="1" applyFill="1" applyBorder="1" applyAlignment="1">
      <alignment horizontal="center" vertical="center" wrapText="1"/>
    </xf>
    <xf numFmtId="3" fontId="2" fillId="0" borderId="3" xfId="0" applyNumberFormat="1" applyFont="1" applyFill="1" applyBorder="1" applyAlignment="1">
      <alignment horizontal="center" vertical="center" wrapText="1"/>
    </xf>
    <xf numFmtId="3" fontId="2" fillId="0" borderId="3" xfId="0" applyNumberFormat="1" applyFont="1" applyFill="1" applyBorder="1" applyAlignment="1">
      <alignment horizontal="center" vertical="center"/>
    </xf>
    <xf numFmtId="0" fontId="2" fillId="0" borderId="6" xfId="0" applyFont="1" applyFill="1" applyBorder="1" applyAlignment="1">
      <alignment horizontal="center" vertical="center" wrapText="1"/>
    </xf>
    <xf numFmtId="3" fontId="16" fillId="2" borderId="0" xfId="1" applyNumberFormat="1" applyFont="1" applyFill="1" applyBorder="1" applyAlignment="1">
      <alignment horizontal="center" vertical="center" wrapText="1"/>
    </xf>
    <xf numFmtId="0" fontId="9" fillId="3" borderId="5" xfId="4" applyNumberFormat="1" applyFont="1" applyFill="1" applyBorder="1" applyAlignment="1">
      <alignment horizontal="center" vertical="center" wrapText="1"/>
    </xf>
    <xf numFmtId="0" fontId="9" fillId="3" borderId="7" xfId="4" applyNumberFormat="1" applyFont="1" applyFill="1" applyBorder="1" applyAlignment="1">
      <alignment horizontal="center" vertical="center" wrapText="1"/>
    </xf>
    <xf numFmtId="0" fontId="9" fillId="4" borderId="5" xfId="4" applyNumberFormat="1" applyFont="1" applyFill="1" applyBorder="1" applyAlignment="1">
      <alignment horizontal="center" vertical="center" wrapText="1"/>
    </xf>
    <xf numFmtId="0" fontId="9" fillId="4" borderId="7" xfId="4" applyNumberFormat="1" applyFont="1" applyFill="1" applyBorder="1" applyAlignment="1">
      <alignment horizontal="center" vertical="center" wrapText="1"/>
    </xf>
    <xf numFmtId="0" fontId="9" fillId="4" borderId="6" xfId="4" applyNumberFormat="1" applyFont="1" applyFill="1" applyBorder="1" applyAlignment="1">
      <alignment horizontal="center" vertical="center" wrapText="1"/>
    </xf>
    <xf numFmtId="0" fontId="13" fillId="3" borderId="5" xfId="0" applyFont="1" applyFill="1" applyBorder="1" applyAlignment="1">
      <alignment horizontal="center" vertical="center" wrapText="1"/>
    </xf>
    <xf numFmtId="0" fontId="13" fillId="3" borderId="7" xfId="0" applyFont="1" applyFill="1" applyBorder="1" applyAlignment="1">
      <alignment horizontal="center" vertical="center" wrapText="1"/>
    </xf>
    <xf numFmtId="0" fontId="13" fillId="3" borderId="6" xfId="0" applyFont="1" applyFill="1" applyBorder="1" applyAlignment="1">
      <alignment horizontal="center" vertical="center" wrapText="1"/>
    </xf>
    <xf numFmtId="3" fontId="11" fillId="4" borderId="5" xfId="2" applyNumberFormat="1" applyFont="1" applyFill="1" applyBorder="1" applyAlignment="1">
      <alignment horizontal="center" vertical="center" wrapText="1"/>
    </xf>
    <xf numFmtId="3" fontId="11" fillId="4" borderId="7" xfId="2" applyNumberFormat="1" applyFont="1" applyFill="1" applyBorder="1" applyAlignment="1">
      <alignment horizontal="center" vertical="center" wrapText="1"/>
    </xf>
    <xf numFmtId="3" fontId="11" fillId="4" borderId="6" xfId="2" applyNumberFormat="1" applyFont="1" applyFill="1" applyBorder="1" applyAlignment="1">
      <alignment horizontal="center" vertical="center" wrapText="1"/>
    </xf>
    <xf numFmtId="0" fontId="11" fillId="4" borderId="5" xfId="0" applyFont="1" applyFill="1" applyBorder="1" applyAlignment="1">
      <alignment horizontal="center" vertical="center"/>
    </xf>
    <xf numFmtId="0" fontId="11" fillId="4" borderId="7" xfId="0" applyFont="1" applyFill="1" applyBorder="1" applyAlignment="1">
      <alignment horizontal="center" vertical="center"/>
    </xf>
    <xf numFmtId="0" fontId="11" fillId="4" borderId="6" xfId="0" applyFont="1" applyFill="1" applyBorder="1" applyAlignment="1">
      <alignment horizontal="center" vertical="center"/>
    </xf>
    <xf numFmtId="3" fontId="3" fillId="2" borderId="0" xfId="1" applyNumberFormat="1" applyFont="1" applyFill="1" applyBorder="1" applyAlignment="1">
      <alignment horizontal="center" vertical="center" wrapText="1"/>
    </xf>
    <xf numFmtId="0" fontId="16" fillId="2" borderId="9" xfId="0" applyFont="1" applyFill="1" applyBorder="1" applyAlignment="1">
      <alignment horizontal="center"/>
    </xf>
    <xf numFmtId="0" fontId="29" fillId="2" borderId="5" xfId="0" applyFont="1" applyFill="1" applyBorder="1" applyAlignment="1">
      <alignment horizontal="center" vertical="center" wrapText="1"/>
    </xf>
    <xf numFmtId="0" fontId="30" fillId="2" borderId="7" xfId="0" applyFont="1" applyFill="1" applyBorder="1" applyAlignment="1">
      <alignment horizontal="center" vertical="center"/>
    </xf>
    <xf numFmtId="0" fontId="30" fillId="2" borderId="6" xfId="0" applyFont="1" applyFill="1" applyBorder="1" applyAlignment="1">
      <alignment horizontal="center" vertical="center"/>
    </xf>
    <xf numFmtId="3" fontId="15" fillId="7" borderId="5" xfId="2" applyNumberFormat="1" applyFont="1" applyFill="1" applyBorder="1" applyAlignment="1">
      <alignment horizontal="center" vertical="center" wrapText="1"/>
    </xf>
    <xf numFmtId="3" fontId="15" fillId="7" borderId="7" xfId="2" applyNumberFormat="1" applyFont="1" applyFill="1" applyBorder="1" applyAlignment="1">
      <alignment horizontal="center" vertical="center" wrapText="1"/>
    </xf>
    <xf numFmtId="3" fontId="15" fillId="7" borderId="6" xfId="2" applyNumberFormat="1" applyFont="1" applyFill="1" applyBorder="1" applyAlignment="1">
      <alignment horizontal="center" vertical="center" wrapText="1"/>
    </xf>
    <xf numFmtId="0" fontId="14" fillId="7" borderId="5" xfId="0" applyFont="1" applyFill="1" applyBorder="1" applyAlignment="1">
      <alignment horizontal="center" vertical="center" wrapText="1"/>
    </xf>
    <xf numFmtId="0" fontId="14" fillId="7" borderId="7" xfId="0" applyFont="1" applyFill="1" applyBorder="1" applyAlignment="1">
      <alignment horizontal="center" vertical="center" wrapText="1"/>
    </xf>
    <xf numFmtId="0" fontId="14" fillId="7" borderId="6" xfId="0" applyFont="1" applyFill="1" applyBorder="1" applyAlignment="1">
      <alignment horizontal="center" vertical="center" wrapText="1"/>
    </xf>
    <xf numFmtId="0" fontId="2" fillId="2" borderId="8" xfId="0" applyFont="1" applyFill="1" applyBorder="1" applyAlignment="1">
      <alignment horizontal="left"/>
    </xf>
    <xf numFmtId="0" fontId="11" fillId="3" borderId="1" xfId="0" applyFont="1" applyFill="1" applyBorder="1" applyAlignment="1">
      <alignment horizontal="center" vertical="center"/>
    </xf>
    <xf numFmtId="0" fontId="11" fillId="2" borderId="5" xfId="0" applyFont="1" applyFill="1" applyBorder="1" applyAlignment="1">
      <alignment horizontal="center" vertical="center"/>
    </xf>
    <xf numFmtId="0" fontId="11" fillId="2" borderId="7" xfId="0" applyFont="1" applyFill="1" applyBorder="1" applyAlignment="1">
      <alignment horizontal="center" vertical="center"/>
    </xf>
    <xf numFmtId="0" fontId="11" fillId="2" borderId="6" xfId="0" applyFont="1" applyFill="1" applyBorder="1" applyAlignment="1">
      <alignment horizontal="center" vertical="center"/>
    </xf>
    <xf numFmtId="0" fontId="9" fillId="4" borderId="5" xfId="0" applyFont="1" applyFill="1" applyBorder="1" applyAlignment="1">
      <alignment horizontal="center" vertical="center" wrapText="1"/>
    </xf>
    <xf numFmtId="0" fontId="9" fillId="4" borderId="7" xfId="0" applyFont="1" applyFill="1" applyBorder="1" applyAlignment="1">
      <alignment horizontal="center" vertical="center" wrapText="1"/>
    </xf>
    <xf numFmtId="0" fontId="9" fillId="4" borderId="6" xfId="0" applyFont="1" applyFill="1" applyBorder="1" applyAlignment="1">
      <alignment horizontal="center" vertical="center" wrapText="1"/>
    </xf>
    <xf numFmtId="0" fontId="9" fillId="3" borderId="5" xfId="0" applyFont="1" applyFill="1" applyBorder="1" applyAlignment="1">
      <alignment horizontal="center" vertical="center" wrapText="1"/>
    </xf>
    <xf numFmtId="0" fontId="9" fillId="3" borderId="7" xfId="0" applyFont="1" applyFill="1" applyBorder="1" applyAlignment="1">
      <alignment horizontal="center" vertical="center" wrapText="1"/>
    </xf>
    <xf numFmtId="0" fontId="9" fillId="3" borderId="6" xfId="0" applyFont="1" applyFill="1" applyBorder="1" applyAlignment="1">
      <alignment horizontal="center" vertical="center" wrapText="1"/>
    </xf>
    <xf numFmtId="0" fontId="11" fillId="3" borderId="3" xfId="0" applyFont="1" applyFill="1" applyBorder="1" applyAlignment="1">
      <alignment horizontal="center" vertical="center"/>
    </xf>
  </cellXfs>
  <cellStyles count="22">
    <cellStyle name="Normal 2" xfId="11"/>
    <cellStyle name="Normal 3" xfId="19"/>
    <cellStyle name="Normal 4 2" xfId="14"/>
    <cellStyle name="Normal 4 2 2 3" xfId="20"/>
    <cellStyle name="Normal 95" xfId="17"/>
    <cellStyle name="Гиперссылка" xfId="12" builtinId="8"/>
    <cellStyle name="Гиперссылка 2" xfId="16"/>
    <cellStyle name="Обычный" xfId="0" builtinId="0"/>
    <cellStyle name="Обычный 12" xfId="1"/>
    <cellStyle name="Обычный 15" xfId="3"/>
    <cellStyle name="Обычный 2" xfId="6"/>
    <cellStyle name="Обычный 2 2" xfId="13"/>
    <cellStyle name="Обычный 4 2" xfId="5"/>
    <cellStyle name="Финансовый" xfId="10" builtinId="3"/>
    <cellStyle name="Финансовый 10" xfId="15"/>
    <cellStyle name="Финансовый 12" xfId="4"/>
    <cellStyle name="Финансовый 12 2" xfId="8"/>
    <cellStyle name="Финансовый 2" xfId="21"/>
    <cellStyle name="Финансовый 7" xfId="2"/>
    <cellStyle name="Финансовый 7 2" xfId="9"/>
    <cellStyle name="Финансовый 7 3" xfId="7"/>
    <cellStyle name="Хороший 3" xfId="18"/>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pageSetUpPr fitToPage="1"/>
  </sheetPr>
  <dimension ref="A2:M310"/>
  <sheetViews>
    <sheetView tabSelected="1" view="pageBreakPreview" zoomScale="70" zoomScaleNormal="90" zoomScaleSheetLayoutView="70" workbookViewId="0">
      <selection activeCell="A144" sqref="A144"/>
    </sheetView>
  </sheetViews>
  <sheetFormatPr defaultRowHeight="15"/>
  <cols>
    <col min="1" max="1" width="6.42578125" style="3" customWidth="1"/>
    <col min="2" max="2" width="26.85546875" style="16" customWidth="1"/>
    <col min="3" max="3" width="15" style="3" customWidth="1"/>
    <col min="4" max="4" width="125.7109375" style="15" customWidth="1"/>
    <col min="5" max="5" width="14.42578125" style="3" customWidth="1"/>
    <col min="6" max="6" width="10.42578125" style="3" customWidth="1"/>
    <col min="7" max="7" width="18.28515625" style="9" bestFit="1" customWidth="1"/>
    <col min="8" max="8" width="21" style="9" customWidth="1"/>
    <col min="9" max="9" width="22.42578125" style="9" customWidth="1"/>
    <col min="10" max="10" width="25.140625" style="16" customWidth="1"/>
    <col min="11" max="11" width="16.5703125" style="16" customWidth="1"/>
    <col min="12" max="12" width="20.140625" style="16" customWidth="1"/>
    <col min="13" max="13" width="19.42578125" style="3" bestFit="1" customWidth="1"/>
    <col min="14" max="16384" width="9.140625" style="3"/>
  </cols>
  <sheetData>
    <row r="2" spans="1:12">
      <c r="A2" s="1" t="s">
        <v>0</v>
      </c>
      <c r="B2" s="1"/>
      <c r="C2" s="1"/>
      <c r="D2" s="1"/>
      <c r="E2" s="1"/>
      <c r="F2" s="1"/>
      <c r="G2" s="1"/>
      <c r="H2" s="1"/>
      <c r="I2" s="1"/>
      <c r="J2" s="225" t="s">
        <v>62</v>
      </c>
      <c r="K2" s="225"/>
      <c r="L2" s="225"/>
    </row>
    <row r="3" spans="1:12">
      <c r="A3" s="1"/>
      <c r="B3" s="1"/>
      <c r="C3" s="1"/>
      <c r="D3" s="1"/>
      <c r="E3" s="1"/>
      <c r="F3" s="1"/>
      <c r="G3" s="1"/>
      <c r="H3" s="1"/>
      <c r="I3" s="1"/>
      <c r="J3" s="225"/>
      <c r="K3" s="225"/>
      <c r="L3" s="225"/>
    </row>
    <row r="4" spans="1:12">
      <c r="A4" s="1"/>
      <c r="B4" s="1"/>
      <c r="C4" s="1"/>
      <c r="D4" s="1"/>
      <c r="E4" s="1"/>
      <c r="F4" s="1"/>
      <c r="G4" s="1"/>
      <c r="H4" s="1"/>
      <c r="I4" s="1"/>
      <c r="J4" s="225"/>
      <c r="K4" s="225"/>
      <c r="L4" s="225"/>
    </row>
    <row r="5" spans="1:12">
      <c r="A5" s="1"/>
      <c r="B5" s="1"/>
      <c r="C5" s="1"/>
      <c r="D5" s="1"/>
      <c r="E5" s="1"/>
      <c r="F5" s="1"/>
      <c r="G5" s="1"/>
      <c r="H5" s="1"/>
      <c r="I5" s="1"/>
      <c r="J5" s="38"/>
      <c r="K5" s="38"/>
      <c r="L5" s="38"/>
    </row>
    <row r="6" spans="1:12">
      <c r="A6" s="1"/>
      <c r="B6" s="1"/>
      <c r="C6" s="240" t="s">
        <v>60</v>
      </c>
      <c r="D6" s="240"/>
      <c r="E6" s="240"/>
      <c r="F6" s="240"/>
      <c r="G6" s="240"/>
      <c r="H6" s="240"/>
      <c r="I6" s="240"/>
      <c r="J6" s="38"/>
      <c r="K6" s="38"/>
      <c r="L6" s="38"/>
    </row>
    <row r="7" spans="1:12" ht="15" customHeight="1">
      <c r="A7" s="1"/>
      <c r="B7" s="1"/>
      <c r="D7" s="240" t="s">
        <v>61</v>
      </c>
      <c r="E7" s="240"/>
      <c r="F7" s="240"/>
      <c r="G7" s="240"/>
      <c r="H7" s="240"/>
      <c r="I7" s="240"/>
      <c r="J7" s="1"/>
      <c r="K7" s="1"/>
      <c r="L7" s="10"/>
    </row>
    <row r="8" spans="1:12" ht="15" customHeight="1">
      <c r="A8" s="32"/>
      <c r="B8" s="32"/>
      <c r="C8" s="32"/>
      <c r="D8" s="241" t="s">
        <v>652</v>
      </c>
      <c r="E8" s="241"/>
      <c r="F8" s="241"/>
      <c r="G8" s="241"/>
      <c r="H8" s="241"/>
      <c r="I8" s="241"/>
      <c r="J8" s="32"/>
      <c r="K8" s="32"/>
      <c r="L8" s="32"/>
    </row>
    <row r="9" spans="1:12" ht="71.25">
      <c r="A9" s="2" t="s">
        <v>1</v>
      </c>
      <c r="B9" s="2" t="s">
        <v>19</v>
      </c>
      <c r="C9" s="2" t="s">
        <v>2</v>
      </c>
      <c r="D9" s="2" t="s">
        <v>20</v>
      </c>
      <c r="E9" s="2" t="s">
        <v>3</v>
      </c>
      <c r="F9" s="2" t="s">
        <v>4</v>
      </c>
      <c r="G9" s="2" t="s">
        <v>5</v>
      </c>
      <c r="H9" s="2" t="s">
        <v>8</v>
      </c>
      <c r="I9" s="2" t="s">
        <v>9</v>
      </c>
      <c r="J9" s="2" t="s">
        <v>6</v>
      </c>
      <c r="K9" s="4" t="s">
        <v>18</v>
      </c>
      <c r="L9" s="2" t="s">
        <v>7</v>
      </c>
    </row>
    <row r="10" spans="1:12" ht="73.5" customHeight="1">
      <c r="A10" s="176"/>
      <c r="B10" s="245" t="s">
        <v>601</v>
      </c>
      <c r="C10" s="246"/>
      <c r="D10" s="246"/>
      <c r="E10" s="246"/>
      <c r="F10" s="246"/>
      <c r="G10" s="246"/>
      <c r="H10" s="246"/>
      <c r="I10" s="246"/>
      <c r="J10" s="246"/>
      <c r="K10" s="246"/>
      <c r="L10" s="247"/>
    </row>
    <row r="11" spans="1:12" ht="27.75" customHeight="1">
      <c r="A11" s="19"/>
      <c r="B11" s="234" t="s">
        <v>26</v>
      </c>
      <c r="C11" s="235"/>
      <c r="D11" s="235"/>
      <c r="E11" s="235"/>
      <c r="F11" s="235"/>
      <c r="G11" s="235"/>
      <c r="H11" s="235"/>
      <c r="I11" s="235"/>
      <c r="J11" s="235"/>
      <c r="K11" s="235"/>
      <c r="L11" s="236"/>
    </row>
    <row r="12" spans="1:12" ht="189.75" customHeight="1">
      <c r="A12" s="44">
        <v>1</v>
      </c>
      <c r="B12" s="43" t="s">
        <v>63</v>
      </c>
      <c r="C12" s="14" t="s">
        <v>46</v>
      </c>
      <c r="D12" s="43" t="s">
        <v>170</v>
      </c>
      <c r="E12" s="41" t="s">
        <v>11</v>
      </c>
      <c r="F12" s="41">
        <v>2</v>
      </c>
      <c r="G12" s="5">
        <f>7997300/1.12</f>
        <v>7140446.4285714282</v>
      </c>
      <c r="H12" s="5">
        <f t="shared" ref="H12:H13" si="0">F12*G12</f>
        <v>14280892.857142856</v>
      </c>
      <c r="I12" s="56">
        <f t="shared" ref="I12:I13" si="1">H12*1.12</f>
        <v>15994600</v>
      </c>
      <c r="J12" s="57" t="s">
        <v>169</v>
      </c>
      <c r="K12" s="42" t="s">
        <v>17</v>
      </c>
      <c r="L12" s="42" t="s">
        <v>15</v>
      </c>
    </row>
    <row r="13" spans="1:12" ht="191.25" customHeight="1">
      <c r="A13" s="44">
        <v>2</v>
      </c>
      <c r="B13" s="71" t="s">
        <v>63</v>
      </c>
      <c r="C13" s="53" t="s">
        <v>46</v>
      </c>
      <c r="D13" s="72" t="s">
        <v>171</v>
      </c>
      <c r="E13" s="54" t="s">
        <v>11</v>
      </c>
      <c r="F13" s="54">
        <v>2</v>
      </c>
      <c r="G13" s="55">
        <f>9644040/1.12</f>
        <v>8610750</v>
      </c>
      <c r="H13" s="5">
        <f t="shared" si="0"/>
        <v>17221500</v>
      </c>
      <c r="I13" s="56">
        <f t="shared" si="1"/>
        <v>19288080</v>
      </c>
      <c r="J13" s="57" t="s">
        <v>169</v>
      </c>
      <c r="K13" s="42" t="s">
        <v>17</v>
      </c>
      <c r="L13" s="42" t="s">
        <v>15</v>
      </c>
    </row>
    <row r="14" spans="1:12" ht="126.75" customHeight="1">
      <c r="A14" s="44">
        <v>3</v>
      </c>
      <c r="B14" s="33" t="s">
        <v>198</v>
      </c>
      <c r="C14" s="43" t="s">
        <v>14</v>
      </c>
      <c r="D14" s="14" t="s">
        <v>204</v>
      </c>
      <c r="E14" s="41" t="s">
        <v>11</v>
      </c>
      <c r="F14" s="41">
        <v>1</v>
      </c>
      <c r="G14" s="47">
        <v>599754</v>
      </c>
      <c r="H14" s="5">
        <f t="shared" ref="H14:H23" si="2">F14*G14</f>
        <v>599754</v>
      </c>
      <c r="I14" s="5">
        <f t="shared" ref="I14:I50" si="3">H14*1.12</f>
        <v>671724.4800000001</v>
      </c>
      <c r="J14" s="8" t="s">
        <v>197</v>
      </c>
      <c r="K14" s="43" t="s">
        <v>17</v>
      </c>
      <c r="L14" s="34" t="s">
        <v>15</v>
      </c>
    </row>
    <row r="15" spans="1:12" ht="128.25" customHeight="1">
      <c r="A15" s="44">
        <v>4</v>
      </c>
      <c r="B15" s="48" t="s">
        <v>77</v>
      </c>
      <c r="C15" s="43" t="s">
        <v>14</v>
      </c>
      <c r="D15" s="14" t="s">
        <v>78</v>
      </c>
      <c r="E15" s="41" t="s">
        <v>76</v>
      </c>
      <c r="F15" s="41">
        <v>1</v>
      </c>
      <c r="G15" s="47">
        <v>89643</v>
      </c>
      <c r="H15" s="5">
        <f t="shared" si="2"/>
        <v>89643</v>
      </c>
      <c r="I15" s="5">
        <f t="shared" si="3"/>
        <v>100400.16</v>
      </c>
      <c r="J15" s="8" t="s">
        <v>197</v>
      </c>
      <c r="K15" s="43" t="s">
        <v>17</v>
      </c>
      <c r="L15" s="34" t="s">
        <v>15</v>
      </c>
    </row>
    <row r="16" spans="1:12" s="156" customFormat="1" ht="133.5" customHeight="1">
      <c r="A16" s="44">
        <v>5</v>
      </c>
      <c r="B16" s="49" t="s">
        <v>79</v>
      </c>
      <c r="C16" s="43" t="s">
        <v>14</v>
      </c>
      <c r="D16" s="14" t="s">
        <v>93</v>
      </c>
      <c r="E16" s="41" t="s">
        <v>11</v>
      </c>
      <c r="F16" s="41">
        <v>1</v>
      </c>
      <c r="G16" s="165">
        <v>674107.14</v>
      </c>
      <c r="H16" s="90">
        <f t="shared" si="2"/>
        <v>674107.14</v>
      </c>
      <c r="I16" s="90">
        <f t="shared" si="3"/>
        <v>754999.99680000008</v>
      </c>
      <c r="J16" s="8" t="s">
        <v>197</v>
      </c>
      <c r="K16" s="43" t="s">
        <v>17</v>
      </c>
      <c r="L16" s="34" t="s">
        <v>15</v>
      </c>
    </row>
    <row r="17" spans="1:12" ht="201.75" customHeight="1">
      <c r="A17" s="44">
        <v>6</v>
      </c>
      <c r="B17" s="50" t="s">
        <v>80</v>
      </c>
      <c r="C17" s="43" t="s">
        <v>14</v>
      </c>
      <c r="D17" s="14" t="s">
        <v>81</v>
      </c>
      <c r="E17" s="41" t="s">
        <v>11</v>
      </c>
      <c r="F17" s="41">
        <v>1</v>
      </c>
      <c r="G17" s="47">
        <v>361607</v>
      </c>
      <c r="H17" s="5">
        <f t="shared" si="2"/>
        <v>361607</v>
      </c>
      <c r="I17" s="5">
        <f t="shared" si="3"/>
        <v>404999.84</v>
      </c>
      <c r="J17" s="8" t="s">
        <v>197</v>
      </c>
      <c r="K17" s="43" t="s">
        <v>17</v>
      </c>
      <c r="L17" s="34" t="s">
        <v>15</v>
      </c>
    </row>
    <row r="18" spans="1:12" ht="125.25" customHeight="1">
      <c r="A18" s="44">
        <v>7</v>
      </c>
      <c r="B18" s="48" t="s">
        <v>82</v>
      </c>
      <c r="C18" s="43" t="s">
        <v>14</v>
      </c>
      <c r="D18" s="14" t="s">
        <v>99</v>
      </c>
      <c r="E18" s="41" t="s">
        <v>11</v>
      </c>
      <c r="F18" s="41">
        <v>1</v>
      </c>
      <c r="G18" s="47">
        <v>60625</v>
      </c>
      <c r="H18" s="5">
        <f t="shared" si="2"/>
        <v>60625</v>
      </c>
      <c r="I18" s="5">
        <f t="shared" si="3"/>
        <v>67900</v>
      </c>
      <c r="J18" s="8" t="s">
        <v>197</v>
      </c>
      <c r="K18" s="43" t="s">
        <v>17</v>
      </c>
      <c r="L18" s="34" t="s">
        <v>15</v>
      </c>
    </row>
    <row r="19" spans="1:12" ht="317.25" customHeight="1">
      <c r="A19" s="44">
        <v>8</v>
      </c>
      <c r="B19" s="49" t="s">
        <v>83</v>
      </c>
      <c r="C19" s="43" t="s">
        <v>14</v>
      </c>
      <c r="D19" s="14" t="s">
        <v>84</v>
      </c>
      <c r="E19" s="41" t="s">
        <v>76</v>
      </c>
      <c r="F19" s="41">
        <v>1</v>
      </c>
      <c r="G19" s="47">
        <v>795848</v>
      </c>
      <c r="H19" s="5">
        <f t="shared" si="2"/>
        <v>795848</v>
      </c>
      <c r="I19" s="5">
        <f t="shared" si="3"/>
        <v>891349.76000000013</v>
      </c>
      <c r="J19" s="8" t="s">
        <v>197</v>
      </c>
      <c r="K19" s="43" t="s">
        <v>17</v>
      </c>
      <c r="L19" s="34" t="s">
        <v>15</v>
      </c>
    </row>
    <row r="20" spans="1:12" ht="81.75" customHeight="1">
      <c r="A20" s="44">
        <v>9</v>
      </c>
      <c r="B20" s="33" t="s">
        <v>85</v>
      </c>
      <c r="C20" s="43" t="s">
        <v>14</v>
      </c>
      <c r="D20" s="14" t="s">
        <v>86</v>
      </c>
      <c r="E20" s="41" t="s">
        <v>76</v>
      </c>
      <c r="F20" s="41">
        <v>1</v>
      </c>
      <c r="G20" s="47">
        <v>43946</v>
      </c>
      <c r="H20" s="5">
        <f t="shared" si="2"/>
        <v>43946</v>
      </c>
      <c r="I20" s="5">
        <f t="shared" si="3"/>
        <v>49219.520000000004</v>
      </c>
      <c r="J20" s="8" t="s">
        <v>197</v>
      </c>
      <c r="K20" s="43" t="s">
        <v>17</v>
      </c>
      <c r="L20" s="34" t="s">
        <v>15</v>
      </c>
    </row>
    <row r="21" spans="1:12" s="156" customFormat="1" ht="98.25" customHeight="1">
      <c r="A21" s="44">
        <v>10</v>
      </c>
      <c r="B21" s="33" t="s">
        <v>551</v>
      </c>
      <c r="C21" s="43" t="s">
        <v>14</v>
      </c>
      <c r="D21" s="14" t="s">
        <v>87</v>
      </c>
      <c r="E21" s="41" t="s">
        <v>76</v>
      </c>
      <c r="F21" s="41">
        <v>1</v>
      </c>
      <c r="G21" s="165">
        <v>58482.14</v>
      </c>
      <c r="H21" s="90">
        <f t="shared" si="2"/>
        <v>58482.14</v>
      </c>
      <c r="I21" s="90">
        <f t="shared" si="3"/>
        <v>65499.996800000008</v>
      </c>
      <c r="J21" s="8" t="s">
        <v>197</v>
      </c>
      <c r="K21" s="43" t="s">
        <v>17</v>
      </c>
      <c r="L21" s="34" t="s">
        <v>15</v>
      </c>
    </row>
    <row r="22" spans="1:12" ht="89.25" customHeight="1">
      <c r="A22" s="44">
        <v>11</v>
      </c>
      <c r="B22" s="33" t="s">
        <v>88</v>
      </c>
      <c r="C22" s="43" t="s">
        <v>14</v>
      </c>
      <c r="D22" s="14" t="s">
        <v>89</v>
      </c>
      <c r="E22" s="41" t="s">
        <v>76</v>
      </c>
      <c r="F22" s="41">
        <v>1</v>
      </c>
      <c r="G22" s="47">
        <v>172321</v>
      </c>
      <c r="H22" s="5">
        <f t="shared" si="2"/>
        <v>172321</v>
      </c>
      <c r="I22" s="5">
        <f t="shared" si="3"/>
        <v>192999.52000000002</v>
      </c>
      <c r="J22" s="8" t="s">
        <v>197</v>
      </c>
      <c r="K22" s="43" t="s">
        <v>17</v>
      </c>
      <c r="L22" s="34" t="s">
        <v>15</v>
      </c>
    </row>
    <row r="23" spans="1:12" ht="123" customHeight="1">
      <c r="A23" s="44">
        <v>12</v>
      </c>
      <c r="B23" s="33" t="s">
        <v>90</v>
      </c>
      <c r="C23" s="43" t="s">
        <v>14</v>
      </c>
      <c r="D23" s="14" t="s">
        <v>91</v>
      </c>
      <c r="E23" s="41" t="s">
        <v>76</v>
      </c>
      <c r="F23" s="41">
        <v>1</v>
      </c>
      <c r="G23" s="47">
        <v>352679</v>
      </c>
      <c r="H23" s="5">
        <f t="shared" si="2"/>
        <v>352679</v>
      </c>
      <c r="I23" s="5">
        <f t="shared" si="3"/>
        <v>395000.48000000004</v>
      </c>
      <c r="J23" s="8" t="s">
        <v>197</v>
      </c>
      <c r="K23" s="43" t="s">
        <v>17</v>
      </c>
      <c r="L23" s="34" t="s">
        <v>15</v>
      </c>
    </row>
    <row r="24" spans="1:12" ht="135.75" customHeight="1">
      <c r="A24" s="44">
        <v>13</v>
      </c>
      <c r="B24" s="53" t="s">
        <v>101</v>
      </c>
      <c r="C24" s="14" t="s">
        <v>14</v>
      </c>
      <c r="D24" s="53" t="s">
        <v>102</v>
      </c>
      <c r="E24" s="54" t="s">
        <v>76</v>
      </c>
      <c r="F24" s="54">
        <v>1</v>
      </c>
      <c r="G24" s="55">
        <v>124726</v>
      </c>
      <c r="H24" s="55">
        <v>124726</v>
      </c>
      <c r="I24" s="56">
        <f t="shared" si="3"/>
        <v>139693.12000000002</v>
      </c>
      <c r="J24" s="57" t="s">
        <v>104</v>
      </c>
      <c r="K24" s="42" t="s">
        <v>17</v>
      </c>
      <c r="L24" s="42" t="s">
        <v>15</v>
      </c>
    </row>
    <row r="25" spans="1:12" ht="138" customHeight="1">
      <c r="A25" s="44">
        <v>14</v>
      </c>
      <c r="B25" s="14" t="s">
        <v>101</v>
      </c>
      <c r="C25" s="14" t="s">
        <v>14</v>
      </c>
      <c r="D25" s="14" t="s">
        <v>116</v>
      </c>
      <c r="E25" s="41" t="s">
        <v>76</v>
      </c>
      <c r="F25" s="41">
        <v>1</v>
      </c>
      <c r="G25" s="5">
        <v>308040</v>
      </c>
      <c r="H25" s="5">
        <v>308040</v>
      </c>
      <c r="I25" s="56">
        <f t="shared" si="3"/>
        <v>345004.80000000005</v>
      </c>
      <c r="J25" s="57" t="s">
        <v>104</v>
      </c>
      <c r="K25" s="42" t="s">
        <v>17</v>
      </c>
      <c r="L25" s="42" t="s">
        <v>15</v>
      </c>
    </row>
    <row r="26" spans="1:12" ht="123" customHeight="1">
      <c r="A26" s="44">
        <v>15</v>
      </c>
      <c r="B26" s="14" t="s">
        <v>103</v>
      </c>
      <c r="C26" s="14" t="s">
        <v>14</v>
      </c>
      <c r="D26" s="14" t="s">
        <v>113</v>
      </c>
      <c r="E26" s="41" t="s">
        <v>76</v>
      </c>
      <c r="F26" s="41">
        <v>1</v>
      </c>
      <c r="G26" s="5">
        <v>11500</v>
      </c>
      <c r="H26" s="5">
        <v>11500</v>
      </c>
      <c r="I26" s="56">
        <f t="shared" si="3"/>
        <v>12880.000000000002</v>
      </c>
      <c r="J26" s="57" t="s">
        <v>104</v>
      </c>
      <c r="K26" s="42" t="s">
        <v>17</v>
      </c>
      <c r="L26" s="42" t="s">
        <v>15</v>
      </c>
    </row>
    <row r="27" spans="1:12" ht="123" customHeight="1">
      <c r="A27" s="44">
        <v>16</v>
      </c>
      <c r="B27" s="14" t="s">
        <v>103</v>
      </c>
      <c r="C27" s="14" t="s">
        <v>14</v>
      </c>
      <c r="D27" s="14" t="s">
        <v>114</v>
      </c>
      <c r="E27" s="41" t="s">
        <v>76</v>
      </c>
      <c r="F27" s="41">
        <v>1</v>
      </c>
      <c r="G27" s="5">
        <v>20400</v>
      </c>
      <c r="H27" s="5">
        <v>20400</v>
      </c>
      <c r="I27" s="56">
        <f t="shared" si="3"/>
        <v>22848.000000000004</v>
      </c>
      <c r="J27" s="57" t="s">
        <v>104</v>
      </c>
      <c r="K27" s="42" t="s">
        <v>17</v>
      </c>
      <c r="L27" s="42" t="s">
        <v>15</v>
      </c>
    </row>
    <row r="28" spans="1:12" ht="123" customHeight="1">
      <c r="A28" s="44">
        <v>17</v>
      </c>
      <c r="B28" s="14" t="s">
        <v>103</v>
      </c>
      <c r="C28" s="14" t="s">
        <v>14</v>
      </c>
      <c r="D28" s="14" t="s">
        <v>115</v>
      </c>
      <c r="E28" s="41" t="s">
        <v>76</v>
      </c>
      <c r="F28" s="41">
        <v>1</v>
      </c>
      <c r="G28" s="5">
        <v>34800</v>
      </c>
      <c r="H28" s="5">
        <v>34800</v>
      </c>
      <c r="I28" s="56">
        <f t="shared" si="3"/>
        <v>38976.000000000007</v>
      </c>
      <c r="J28" s="57" t="s">
        <v>104</v>
      </c>
      <c r="K28" s="42" t="s">
        <v>17</v>
      </c>
      <c r="L28" s="42" t="s">
        <v>15</v>
      </c>
    </row>
    <row r="29" spans="1:12" s="74" customFormat="1" ht="72.75" customHeight="1">
      <c r="A29" s="44">
        <v>18</v>
      </c>
      <c r="B29" s="33" t="s">
        <v>124</v>
      </c>
      <c r="C29" s="242" t="s">
        <v>285</v>
      </c>
      <c r="D29" s="243"/>
      <c r="E29" s="243"/>
      <c r="F29" s="243"/>
      <c r="G29" s="243"/>
      <c r="H29" s="243"/>
      <c r="I29" s="243"/>
      <c r="J29" s="243"/>
      <c r="K29" s="243"/>
      <c r="L29" s="244"/>
    </row>
    <row r="30" spans="1:12" s="74" customFormat="1" ht="71.25" customHeight="1">
      <c r="A30" s="44">
        <v>19</v>
      </c>
      <c r="B30" s="33" t="s">
        <v>125</v>
      </c>
      <c r="C30" s="242" t="s">
        <v>285</v>
      </c>
      <c r="D30" s="243"/>
      <c r="E30" s="243"/>
      <c r="F30" s="243"/>
      <c r="G30" s="243"/>
      <c r="H30" s="243"/>
      <c r="I30" s="243"/>
      <c r="J30" s="243"/>
      <c r="K30" s="243"/>
      <c r="L30" s="244"/>
    </row>
    <row r="31" spans="1:12" ht="141" customHeight="1">
      <c r="A31" s="44">
        <v>20</v>
      </c>
      <c r="B31" s="33" t="s">
        <v>166</v>
      </c>
      <c r="C31" s="40" t="s">
        <v>14</v>
      </c>
      <c r="D31" s="33" t="s">
        <v>163</v>
      </c>
      <c r="E31" s="41" t="s">
        <v>76</v>
      </c>
      <c r="F31" s="41">
        <v>6</v>
      </c>
      <c r="G31" s="5">
        <f>81088/1.12</f>
        <v>72400</v>
      </c>
      <c r="H31" s="5">
        <f t="shared" ref="H31:H36" si="4">F31*G31</f>
        <v>434400</v>
      </c>
      <c r="I31" s="56">
        <f t="shared" si="3"/>
        <v>486528.00000000006</v>
      </c>
      <c r="J31" s="57" t="s">
        <v>165</v>
      </c>
      <c r="K31" s="42" t="s">
        <v>17</v>
      </c>
      <c r="L31" s="42" t="s">
        <v>15</v>
      </c>
    </row>
    <row r="32" spans="1:12" ht="129" customHeight="1">
      <c r="A32" s="44">
        <v>21</v>
      </c>
      <c r="B32" s="33" t="s">
        <v>103</v>
      </c>
      <c r="C32" s="40" t="s">
        <v>14</v>
      </c>
      <c r="D32" s="33" t="s">
        <v>168</v>
      </c>
      <c r="E32" s="41" t="s">
        <v>76</v>
      </c>
      <c r="F32" s="41">
        <v>6</v>
      </c>
      <c r="G32" s="5">
        <f>95082/1.12</f>
        <v>84894.642857142855</v>
      </c>
      <c r="H32" s="5">
        <f t="shared" si="4"/>
        <v>509367.85714285716</v>
      </c>
      <c r="I32" s="56">
        <f t="shared" si="3"/>
        <v>570492.00000000012</v>
      </c>
      <c r="J32" s="57" t="s">
        <v>165</v>
      </c>
      <c r="K32" s="42" t="s">
        <v>17</v>
      </c>
      <c r="L32" s="42" t="s">
        <v>15</v>
      </c>
    </row>
    <row r="33" spans="1:12" ht="75.75" customHeight="1">
      <c r="A33" s="44">
        <v>22</v>
      </c>
      <c r="B33" s="33" t="s">
        <v>167</v>
      </c>
      <c r="C33" s="40" t="s">
        <v>14</v>
      </c>
      <c r="D33" s="33" t="s">
        <v>164</v>
      </c>
      <c r="E33" s="41" t="s">
        <v>76</v>
      </c>
      <c r="F33" s="41">
        <v>4</v>
      </c>
      <c r="G33" s="5">
        <f>13365/1.12</f>
        <v>11933.035714285714</v>
      </c>
      <c r="H33" s="5">
        <f t="shared" si="4"/>
        <v>47732.142857142855</v>
      </c>
      <c r="I33" s="56">
        <f t="shared" si="3"/>
        <v>53460</v>
      </c>
      <c r="J33" s="57" t="s">
        <v>165</v>
      </c>
      <c r="K33" s="42" t="s">
        <v>17</v>
      </c>
      <c r="L33" s="42" t="s">
        <v>15</v>
      </c>
    </row>
    <row r="34" spans="1:12" s="74" customFormat="1" ht="168.75" customHeight="1">
      <c r="A34" s="44">
        <v>23</v>
      </c>
      <c r="B34" s="43" t="s">
        <v>172</v>
      </c>
      <c r="C34" s="40" t="s">
        <v>14</v>
      </c>
      <c r="D34" s="43" t="s">
        <v>192</v>
      </c>
      <c r="E34" s="41" t="s">
        <v>11</v>
      </c>
      <c r="F34" s="41">
        <v>1</v>
      </c>
      <c r="G34" s="5">
        <v>4370000</v>
      </c>
      <c r="H34" s="5">
        <f t="shared" si="4"/>
        <v>4370000</v>
      </c>
      <c r="I34" s="56">
        <f t="shared" si="3"/>
        <v>4894400</v>
      </c>
      <c r="J34" s="57" t="s">
        <v>173</v>
      </c>
      <c r="K34" s="42" t="s">
        <v>17</v>
      </c>
      <c r="L34" s="42" t="s">
        <v>15</v>
      </c>
    </row>
    <row r="35" spans="1:12" ht="166.5" customHeight="1">
      <c r="A35" s="44">
        <v>24</v>
      </c>
      <c r="B35" s="43" t="s">
        <v>174</v>
      </c>
      <c r="C35" s="14" t="s">
        <v>46</v>
      </c>
      <c r="D35" s="43" t="s">
        <v>188</v>
      </c>
      <c r="E35" s="41" t="s">
        <v>11</v>
      </c>
      <c r="F35" s="41">
        <v>1</v>
      </c>
      <c r="G35" s="5">
        <f>19500000/1.12</f>
        <v>17410714.285714284</v>
      </c>
      <c r="H35" s="5">
        <f t="shared" si="4"/>
        <v>17410714.285714284</v>
      </c>
      <c r="I35" s="56">
        <f t="shared" si="3"/>
        <v>19500000</v>
      </c>
      <c r="J35" s="57" t="s">
        <v>175</v>
      </c>
      <c r="K35" s="42" t="s">
        <v>17</v>
      </c>
      <c r="L35" s="42" t="s">
        <v>15</v>
      </c>
    </row>
    <row r="36" spans="1:12" ht="166.5" customHeight="1">
      <c r="A36" s="44">
        <v>25</v>
      </c>
      <c r="B36" s="8" t="s">
        <v>205</v>
      </c>
      <c r="C36" s="43" t="s">
        <v>14</v>
      </c>
      <c r="D36" s="78" t="s">
        <v>251</v>
      </c>
      <c r="E36" s="41" t="s">
        <v>11</v>
      </c>
      <c r="F36" s="41">
        <v>1</v>
      </c>
      <c r="G36" s="5">
        <v>1056891</v>
      </c>
      <c r="H36" s="5">
        <f t="shared" si="4"/>
        <v>1056891</v>
      </c>
      <c r="I36" s="56">
        <f t="shared" si="3"/>
        <v>1183717.9200000002</v>
      </c>
      <c r="J36" s="57" t="s">
        <v>206</v>
      </c>
      <c r="K36" s="42" t="s">
        <v>17</v>
      </c>
      <c r="L36" s="42" t="s">
        <v>15</v>
      </c>
    </row>
    <row r="37" spans="1:12" s="74" customFormat="1" ht="166.5" customHeight="1">
      <c r="A37" s="44">
        <v>26</v>
      </c>
      <c r="B37" s="33" t="s">
        <v>220</v>
      </c>
      <c r="C37" s="80" t="s">
        <v>14</v>
      </c>
      <c r="D37" s="81" t="s">
        <v>221</v>
      </c>
      <c r="E37" s="82" t="s">
        <v>76</v>
      </c>
      <c r="F37" s="41">
        <v>3</v>
      </c>
      <c r="G37" s="5">
        <v>222171</v>
      </c>
      <c r="H37" s="5">
        <f>F37*G37</f>
        <v>666513</v>
      </c>
      <c r="I37" s="56">
        <f t="shared" si="3"/>
        <v>746494.56</v>
      </c>
      <c r="J37" s="57" t="s">
        <v>222</v>
      </c>
      <c r="K37" s="42" t="s">
        <v>17</v>
      </c>
      <c r="L37" s="42" t="s">
        <v>15</v>
      </c>
    </row>
    <row r="38" spans="1:12" s="74" customFormat="1" ht="166.5" customHeight="1">
      <c r="A38" s="44">
        <v>27</v>
      </c>
      <c r="B38" s="83" t="s">
        <v>225</v>
      </c>
      <c r="C38" s="80" t="s">
        <v>14</v>
      </c>
      <c r="D38" s="84" t="s">
        <v>226</v>
      </c>
      <c r="E38" s="54" t="s">
        <v>11</v>
      </c>
      <c r="F38" s="54">
        <v>1</v>
      </c>
      <c r="G38" s="55">
        <v>5404312.5</v>
      </c>
      <c r="H38" s="5">
        <v>5404312.5</v>
      </c>
      <c r="I38" s="56">
        <f t="shared" si="3"/>
        <v>6052830.0000000009</v>
      </c>
      <c r="J38" s="8" t="s">
        <v>227</v>
      </c>
      <c r="K38" s="42" t="s">
        <v>17</v>
      </c>
      <c r="L38" s="42" t="s">
        <v>15</v>
      </c>
    </row>
    <row r="39" spans="1:12" s="74" customFormat="1" ht="229.5" customHeight="1">
      <c r="A39" s="35">
        <v>28</v>
      </c>
      <c r="B39" s="88" t="s">
        <v>238</v>
      </c>
      <c r="C39" s="80" t="s">
        <v>14</v>
      </c>
      <c r="D39" s="89" t="s">
        <v>252</v>
      </c>
      <c r="E39" s="41" t="s">
        <v>11</v>
      </c>
      <c r="F39" s="41">
        <v>1</v>
      </c>
      <c r="G39" s="90">
        <v>1892857</v>
      </c>
      <c r="H39" s="90">
        <v>1892857</v>
      </c>
      <c r="I39" s="91">
        <f t="shared" si="3"/>
        <v>2119999.8400000003</v>
      </c>
      <c r="J39" s="8" t="s">
        <v>239</v>
      </c>
      <c r="K39" s="42" t="s">
        <v>17</v>
      </c>
      <c r="L39" s="42" t="s">
        <v>15</v>
      </c>
    </row>
    <row r="40" spans="1:12" s="74" customFormat="1" ht="145.5" customHeight="1">
      <c r="A40" s="35">
        <v>29</v>
      </c>
      <c r="B40" s="88" t="s">
        <v>241</v>
      </c>
      <c r="C40" s="80" t="s">
        <v>14</v>
      </c>
      <c r="D40" s="89" t="s">
        <v>242</v>
      </c>
      <c r="E40" s="41" t="s">
        <v>11</v>
      </c>
      <c r="F40" s="41">
        <v>1</v>
      </c>
      <c r="G40" s="90">
        <v>2302805</v>
      </c>
      <c r="H40" s="90">
        <v>2302805</v>
      </c>
      <c r="I40" s="91">
        <f t="shared" si="3"/>
        <v>2579141.6</v>
      </c>
      <c r="J40" s="8" t="s">
        <v>240</v>
      </c>
      <c r="K40" s="42" t="s">
        <v>17</v>
      </c>
      <c r="L40" s="42" t="s">
        <v>15</v>
      </c>
    </row>
    <row r="41" spans="1:12" s="74" customFormat="1" ht="90" customHeight="1">
      <c r="A41" s="44">
        <v>30</v>
      </c>
      <c r="B41" s="92" t="s">
        <v>243</v>
      </c>
      <c r="C41" s="80" t="s">
        <v>14</v>
      </c>
      <c r="D41" s="89" t="s">
        <v>253</v>
      </c>
      <c r="E41" s="82" t="s">
        <v>76</v>
      </c>
      <c r="F41" s="93">
        <v>20</v>
      </c>
      <c r="G41" s="90">
        <v>22767.86</v>
      </c>
      <c r="H41" s="90">
        <f>F41*G41</f>
        <v>455357.2</v>
      </c>
      <c r="I41" s="91">
        <f t="shared" si="3"/>
        <v>510000.06400000007</v>
      </c>
      <c r="J41" s="8" t="s">
        <v>239</v>
      </c>
      <c r="K41" s="42" t="s">
        <v>17</v>
      </c>
      <c r="L41" s="42" t="s">
        <v>15</v>
      </c>
    </row>
    <row r="42" spans="1:12" s="74" customFormat="1" ht="100.5" customHeight="1">
      <c r="A42" s="44">
        <v>31</v>
      </c>
      <c r="B42" s="92" t="s">
        <v>244</v>
      </c>
      <c r="C42" s="80" t="s">
        <v>14</v>
      </c>
      <c r="D42" s="89" t="s">
        <v>254</v>
      </c>
      <c r="E42" s="82" t="s">
        <v>76</v>
      </c>
      <c r="F42" s="93">
        <v>20</v>
      </c>
      <c r="G42" s="90">
        <v>8035.71</v>
      </c>
      <c r="H42" s="90">
        <f t="shared" ref="H42:H50" si="5">F42*G42</f>
        <v>160714.20000000001</v>
      </c>
      <c r="I42" s="91">
        <f t="shared" si="3"/>
        <v>179999.90400000004</v>
      </c>
      <c r="J42" s="8" t="s">
        <v>239</v>
      </c>
      <c r="K42" s="42" t="s">
        <v>17</v>
      </c>
      <c r="L42" s="42" t="s">
        <v>15</v>
      </c>
    </row>
    <row r="43" spans="1:12" s="74" customFormat="1" ht="100.5" customHeight="1">
      <c r="A43" s="44">
        <v>32</v>
      </c>
      <c r="B43" s="92" t="s">
        <v>245</v>
      </c>
      <c r="C43" s="80" t="s">
        <v>14</v>
      </c>
      <c r="D43" s="89" t="s">
        <v>255</v>
      </c>
      <c r="E43" s="82" t="s">
        <v>76</v>
      </c>
      <c r="F43" s="93">
        <v>50</v>
      </c>
      <c r="G43" s="90">
        <v>19642.86</v>
      </c>
      <c r="H43" s="90">
        <f t="shared" si="5"/>
        <v>982143</v>
      </c>
      <c r="I43" s="91">
        <f t="shared" si="3"/>
        <v>1100000.1600000001</v>
      </c>
      <c r="J43" s="8" t="s">
        <v>239</v>
      </c>
      <c r="K43" s="42" t="s">
        <v>17</v>
      </c>
      <c r="L43" s="42" t="s">
        <v>15</v>
      </c>
    </row>
    <row r="44" spans="1:12" s="74" customFormat="1" ht="93" customHeight="1">
      <c r="A44" s="44">
        <v>33</v>
      </c>
      <c r="B44" s="92" t="s">
        <v>246</v>
      </c>
      <c r="C44" s="242" t="s">
        <v>285</v>
      </c>
      <c r="D44" s="243"/>
      <c r="E44" s="243"/>
      <c r="F44" s="243"/>
      <c r="G44" s="243"/>
      <c r="H44" s="243"/>
      <c r="I44" s="243"/>
      <c r="J44" s="243"/>
      <c r="K44" s="243"/>
      <c r="L44" s="244"/>
    </row>
    <row r="45" spans="1:12" s="74" customFormat="1" ht="93" customHeight="1">
      <c r="A45" s="35">
        <v>34</v>
      </c>
      <c r="B45" s="88" t="s">
        <v>270</v>
      </c>
      <c r="C45" s="80" t="s">
        <v>14</v>
      </c>
      <c r="D45" s="89" t="s">
        <v>297</v>
      </c>
      <c r="E45" s="82" t="s">
        <v>76</v>
      </c>
      <c r="F45" s="41">
        <v>8</v>
      </c>
      <c r="G45" s="90">
        <v>16662</v>
      </c>
      <c r="H45" s="90">
        <f t="shared" si="5"/>
        <v>133296</v>
      </c>
      <c r="I45" s="127">
        <f t="shared" si="3"/>
        <v>149291.52000000002</v>
      </c>
      <c r="J45" s="8" t="s">
        <v>239</v>
      </c>
      <c r="K45" s="42" t="s">
        <v>17</v>
      </c>
      <c r="L45" s="42" t="s">
        <v>15</v>
      </c>
    </row>
    <row r="46" spans="1:12" s="105" customFormat="1" ht="93" customHeight="1">
      <c r="A46" s="114">
        <v>35</v>
      </c>
      <c r="B46" s="115" t="s">
        <v>271</v>
      </c>
      <c r="C46" s="116" t="s">
        <v>14</v>
      </c>
      <c r="D46" s="117" t="s">
        <v>274</v>
      </c>
      <c r="E46" s="118" t="s">
        <v>76</v>
      </c>
      <c r="F46" s="119">
        <v>9</v>
      </c>
      <c r="G46" s="120">
        <v>7397.32</v>
      </c>
      <c r="H46" s="120">
        <f t="shared" si="5"/>
        <v>66575.88</v>
      </c>
      <c r="I46" s="121">
        <f t="shared" si="3"/>
        <v>74564.985600000015</v>
      </c>
      <c r="J46" s="102" t="s">
        <v>239</v>
      </c>
      <c r="K46" s="113" t="s">
        <v>17</v>
      </c>
      <c r="L46" s="113" t="s">
        <v>15</v>
      </c>
    </row>
    <row r="47" spans="1:12" s="105" customFormat="1" ht="93" customHeight="1">
      <c r="A47" s="114">
        <v>36</v>
      </c>
      <c r="B47" s="115" t="s">
        <v>272</v>
      </c>
      <c r="C47" s="116" t="s">
        <v>14</v>
      </c>
      <c r="D47" s="117" t="s">
        <v>275</v>
      </c>
      <c r="E47" s="118" t="s">
        <v>76</v>
      </c>
      <c r="F47" s="119">
        <v>1</v>
      </c>
      <c r="G47" s="120">
        <v>282366.07</v>
      </c>
      <c r="H47" s="120">
        <f t="shared" si="5"/>
        <v>282366.07</v>
      </c>
      <c r="I47" s="121">
        <f t="shared" si="3"/>
        <v>316249.99840000004</v>
      </c>
      <c r="J47" s="102" t="s">
        <v>269</v>
      </c>
      <c r="K47" s="113" t="s">
        <v>17</v>
      </c>
      <c r="L47" s="113" t="s">
        <v>15</v>
      </c>
    </row>
    <row r="48" spans="1:12" s="105" customFormat="1" ht="93" customHeight="1">
      <c r="A48" s="114">
        <v>37</v>
      </c>
      <c r="B48" s="115" t="s">
        <v>273</v>
      </c>
      <c r="C48" s="116" t="s">
        <v>14</v>
      </c>
      <c r="D48" s="117" t="s">
        <v>276</v>
      </c>
      <c r="E48" s="118" t="s">
        <v>76</v>
      </c>
      <c r="F48" s="119">
        <v>1</v>
      </c>
      <c r="G48" s="120">
        <v>320008.92</v>
      </c>
      <c r="H48" s="120">
        <f t="shared" si="5"/>
        <v>320008.92</v>
      </c>
      <c r="I48" s="121">
        <f t="shared" si="3"/>
        <v>358409.99040000001</v>
      </c>
      <c r="J48" s="102" t="s">
        <v>269</v>
      </c>
      <c r="K48" s="113" t="s">
        <v>17</v>
      </c>
      <c r="L48" s="113" t="s">
        <v>15</v>
      </c>
    </row>
    <row r="49" spans="1:12" s="74" customFormat="1" ht="93" customHeight="1">
      <c r="A49" s="35">
        <v>38</v>
      </c>
      <c r="B49" s="123" t="s">
        <v>282</v>
      </c>
      <c r="C49" s="124" t="s">
        <v>14</v>
      </c>
      <c r="D49" s="125" t="s">
        <v>293</v>
      </c>
      <c r="E49" s="126" t="s">
        <v>283</v>
      </c>
      <c r="F49" s="126">
        <v>92</v>
      </c>
      <c r="G49" s="90">
        <v>2600</v>
      </c>
      <c r="H49" s="90">
        <f t="shared" si="5"/>
        <v>239200</v>
      </c>
      <c r="I49" s="127">
        <f t="shared" si="3"/>
        <v>267904</v>
      </c>
      <c r="J49" s="8" t="s">
        <v>239</v>
      </c>
      <c r="K49" s="42" t="s">
        <v>17</v>
      </c>
      <c r="L49" s="42" t="s">
        <v>15</v>
      </c>
    </row>
    <row r="50" spans="1:12" s="74" customFormat="1" ht="93" customHeight="1">
      <c r="A50" s="35">
        <v>39</v>
      </c>
      <c r="B50" s="123" t="s">
        <v>284</v>
      </c>
      <c r="C50" s="124" t="s">
        <v>14</v>
      </c>
      <c r="D50" s="128" t="s">
        <v>294</v>
      </c>
      <c r="E50" s="126" t="s">
        <v>283</v>
      </c>
      <c r="F50" s="129">
        <v>16.600000000000001</v>
      </c>
      <c r="G50" s="90">
        <v>6400</v>
      </c>
      <c r="H50" s="90">
        <f t="shared" si="5"/>
        <v>106240.00000000001</v>
      </c>
      <c r="I50" s="127">
        <f t="shared" si="3"/>
        <v>118988.80000000003</v>
      </c>
      <c r="J50" s="8" t="s">
        <v>239</v>
      </c>
      <c r="K50" s="42" t="s">
        <v>17</v>
      </c>
      <c r="L50" s="42" t="s">
        <v>15</v>
      </c>
    </row>
    <row r="51" spans="1:12" s="139" customFormat="1" ht="93" customHeight="1">
      <c r="A51" s="35">
        <v>40</v>
      </c>
      <c r="B51" s="123" t="s">
        <v>298</v>
      </c>
      <c r="C51" s="242" t="s">
        <v>285</v>
      </c>
      <c r="D51" s="243"/>
      <c r="E51" s="243"/>
      <c r="F51" s="243"/>
      <c r="G51" s="243"/>
      <c r="H51" s="243"/>
      <c r="I51" s="243"/>
      <c r="J51" s="243"/>
      <c r="K51" s="243"/>
      <c r="L51" s="244"/>
    </row>
    <row r="52" spans="1:12" s="74" customFormat="1" ht="165" customHeight="1">
      <c r="A52" s="44">
        <v>41</v>
      </c>
      <c r="B52" s="123" t="s">
        <v>311</v>
      </c>
      <c r="C52" s="124" t="s">
        <v>14</v>
      </c>
      <c r="D52" s="7" t="s">
        <v>314</v>
      </c>
      <c r="E52" s="82" t="s">
        <v>76</v>
      </c>
      <c r="F52" s="41">
        <v>1</v>
      </c>
      <c r="G52" s="5">
        <f>5888781/1.12</f>
        <v>5257840.1785714282</v>
      </c>
      <c r="H52" s="5">
        <f>5888781/1.12</f>
        <v>5257840.1785714282</v>
      </c>
      <c r="I52" s="127">
        <f t="shared" ref="I52:I61" si="6">H52*1.12</f>
        <v>5888781</v>
      </c>
      <c r="J52" s="8" t="s">
        <v>240</v>
      </c>
      <c r="K52" s="42" t="s">
        <v>17</v>
      </c>
      <c r="L52" s="42" t="s">
        <v>15</v>
      </c>
    </row>
    <row r="53" spans="1:12" s="74" customFormat="1" ht="93" customHeight="1">
      <c r="A53" s="44">
        <v>42</v>
      </c>
      <c r="B53" s="123" t="s">
        <v>312</v>
      </c>
      <c r="C53" s="124" t="s">
        <v>14</v>
      </c>
      <c r="D53" s="7" t="s">
        <v>315</v>
      </c>
      <c r="E53" s="82" t="s">
        <v>76</v>
      </c>
      <c r="F53" s="41">
        <v>1</v>
      </c>
      <c r="G53" s="5">
        <f>432201/1.12</f>
        <v>385893.74999999994</v>
      </c>
      <c r="H53" s="5">
        <f>432201/1.12</f>
        <v>385893.74999999994</v>
      </c>
      <c r="I53" s="127">
        <f t="shared" si="6"/>
        <v>432201</v>
      </c>
      <c r="J53" s="8" t="s">
        <v>313</v>
      </c>
      <c r="K53" s="42" t="s">
        <v>17</v>
      </c>
      <c r="L53" s="42" t="s">
        <v>15</v>
      </c>
    </row>
    <row r="54" spans="1:12" s="139" customFormat="1" ht="159" customHeight="1">
      <c r="A54" s="44">
        <v>43</v>
      </c>
      <c r="B54" s="132" t="s">
        <v>334</v>
      </c>
      <c r="C54" s="14" t="s">
        <v>14</v>
      </c>
      <c r="D54" s="132" t="s">
        <v>479</v>
      </c>
      <c r="E54" s="41" t="s">
        <v>76</v>
      </c>
      <c r="F54" s="41">
        <v>2</v>
      </c>
      <c r="G54" s="79">
        <v>1037845.54</v>
      </c>
      <c r="H54" s="90">
        <f>F54*G54</f>
        <v>2075691.08</v>
      </c>
      <c r="I54" s="127">
        <f>H54*1.12</f>
        <v>2324774.0096000005</v>
      </c>
      <c r="J54" s="8" t="s">
        <v>240</v>
      </c>
      <c r="K54" s="42" t="s">
        <v>17</v>
      </c>
      <c r="L54" s="42" t="s">
        <v>15</v>
      </c>
    </row>
    <row r="55" spans="1:12" s="139" customFormat="1" ht="93" customHeight="1">
      <c r="A55" s="44">
        <v>44</v>
      </c>
      <c r="B55" s="132" t="s">
        <v>335</v>
      </c>
      <c r="C55" s="14" t="s">
        <v>14</v>
      </c>
      <c r="D55" s="132" t="s">
        <v>336</v>
      </c>
      <c r="E55" s="41" t="s">
        <v>76</v>
      </c>
      <c r="F55" s="41">
        <v>1</v>
      </c>
      <c r="G55" s="79">
        <v>596891.06999999995</v>
      </c>
      <c r="H55" s="90">
        <f t="shared" ref="H55:H61" si="7">F55*G55</f>
        <v>596891.06999999995</v>
      </c>
      <c r="I55" s="127">
        <f t="shared" si="6"/>
        <v>668517.99840000004</v>
      </c>
      <c r="J55" s="8" t="s">
        <v>240</v>
      </c>
      <c r="K55" s="42" t="s">
        <v>17</v>
      </c>
      <c r="L55" s="42" t="s">
        <v>15</v>
      </c>
    </row>
    <row r="56" spans="1:12" s="139" customFormat="1" ht="93" customHeight="1">
      <c r="A56" s="44">
        <v>45</v>
      </c>
      <c r="B56" s="132" t="s">
        <v>337</v>
      </c>
      <c r="C56" s="14" t="s">
        <v>14</v>
      </c>
      <c r="D56" s="132" t="s">
        <v>338</v>
      </c>
      <c r="E56" s="41" t="s">
        <v>76</v>
      </c>
      <c r="F56" s="41">
        <v>1</v>
      </c>
      <c r="G56" s="79">
        <v>646119.64</v>
      </c>
      <c r="H56" s="90">
        <f t="shared" si="7"/>
        <v>646119.64</v>
      </c>
      <c r="I56" s="127">
        <f t="shared" si="6"/>
        <v>723653.99680000008</v>
      </c>
      <c r="J56" s="8" t="s">
        <v>240</v>
      </c>
      <c r="K56" s="42" t="s">
        <v>17</v>
      </c>
      <c r="L56" s="42" t="s">
        <v>15</v>
      </c>
    </row>
    <row r="57" spans="1:12" s="139" customFormat="1" ht="93" customHeight="1">
      <c r="A57" s="44">
        <v>46</v>
      </c>
      <c r="B57" s="43" t="s">
        <v>339</v>
      </c>
      <c r="C57" s="14" t="s">
        <v>14</v>
      </c>
      <c r="D57" s="132" t="s">
        <v>480</v>
      </c>
      <c r="E57" s="41" t="s">
        <v>76</v>
      </c>
      <c r="F57" s="41">
        <v>1</v>
      </c>
      <c r="G57" s="79">
        <v>553816.06999999995</v>
      </c>
      <c r="H57" s="90">
        <f t="shared" si="7"/>
        <v>553816.06999999995</v>
      </c>
      <c r="I57" s="127">
        <f t="shared" si="6"/>
        <v>620273.99840000004</v>
      </c>
      <c r="J57" s="8" t="s">
        <v>240</v>
      </c>
      <c r="K57" s="42" t="s">
        <v>17</v>
      </c>
      <c r="L57" s="42" t="s">
        <v>15</v>
      </c>
    </row>
    <row r="58" spans="1:12" s="139" customFormat="1" ht="93" customHeight="1">
      <c r="A58" s="44">
        <v>47</v>
      </c>
      <c r="B58" s="43" t="s">
        <v>340</v>
      </c>
      <c r="C58" s="14" t="s">
        <v>14</v>
      </c>
      <c r="D58" s="132" t="s">
        <v>481</v>
      </c>
      <c r="E58" s="41" t="s">
        <v>76</v>
      </c>
      <c r="F58" s="41">
        <v>1</v>
      </c>
      <c r="G58" s="79">
        <v>338442.86</v>
      </c>
      <c r="H58" s="90">
        <f t="shared" si="7"/>
        <v>338442.86</v>
      </c>
      <c r="I58" s="127">
        <f t="shared" si="6"/>
        <v>379056.00320000004</v>
      </c>
      <c r="J58" s="8" t="s">
        <v>240</v>
      </c>
      <c r="K58" s="42" t="s">
        <v>17</v>
      </c>
      <c r="L58" s="42" t="s">
        <v>15</v>
      </c>
    </row>
    <row r="59" spans="1:12" s="139" customFormat="1" ht="93" customHeight="1">
      <c r="A59" s="44">
        <v>48</v>
      </c>
      <c r="B59" s="43" t="s">
        <v>341</v>
      </c>
      <c r="C59" s="14" t="s">
        <v>14</v>
      </c>
      <c r="D59" s="132" t="s">
        <v>342</v>
      </c>
      <c r="E59" s="41" t="s">
        <v>76</v>
      </c>
      <c r="F59" s="41">
        <v>1</v>
      </c>
      <c r="G59" s="79">
        <v>166144.64000000001</v>
      </c>
      <c r="H59" s="90">
        <f t="shared" si="7"/>
        <v>166144.64000000001</v>
      </c>
      <c r="I59" s="127">
        <f t="shared" si="6"/>
        <v>186081.99680000002</v>
      </c>
      <c r="J59" s="8" t="s">
        <v>240</v>
      </c>
      <c r="K59" s="42" t="s">
        <v>17</v>
      </c>
      <c r="L59" s="42" t="s">
        <v>15</v>
      </c>
    </row>
    <row r="60" spans="1:12" s="139" customFormat="1" ht="141" customHeight="1">
      <c r="A60" s="44">
        <v>49</v>
      </c>
      <c r="B60" s="132" t="s">
        <v>343</v>
      </c>
      <c r="C60" s="14" t="s">
        <v>14</v>
      </c>
      <c r="D60" s="132" t="s">
        <v>482</v>
      </c>
      <c r="E60" s="41" t="s">
        <v>76</v>
      </c>
      <c r="F60" s="41">
        <v>1</v>
      </c>
      <c r="G60" s="79">
        <v>323059.82</v>
      </c>
      <c r="H60" s="90">
        <f t="shared" si="7"/>
        <v>323059.82</v>
      </c>
      <c r="I60" s="127">
        <f t="shared" si="6"/>
        <v>361826.99840000004</v>
      </c>
      <c r="J60" s="8" t="s">
        <v>240</v>
      </c>
      <c r="K60" s="42" t="s">
        <v>17</v>
      </c>
      <c r="L60" s="42" t="s">
        <v>15</v>
      </c>
    </row>
    <row r="61" spans="1:12" s="139" customFormat="1" ht="156" customHeight="1">
      <c r="A61" s="44">
        <v>50</v>
      </c>
      <c r="B61" s="43" t="s">
        <v>344</v>
      </c>
      <c r="C61" s="14" t="s">
        <v>14</v>
      </c>
      <c r="D61" s="132" t="s">
        <v>483</v>
      </c>
      <c r="E61" s="41" t="s">
        <v>76</v>
      </c>
      <c r="F61" s="41">
        <v>1</v>
      </c>
      <c r="G61" s="79">
        <v>523049.11</v>
      </c>
      <c r="H61" s="90">
        <f t="shared" si="7"/>
        <v>523049.11</v>
      </c>
      <c r="I61" s="127">
        <f t="shared" si="6"/>
        <v>585815.00320000004</v>
      </c>
      <c r="J61" s="8" t="s">
        <v>240</v>
      </c>
      <c r="K61" s="42" t="s">
        <v>17</v>
      </c>
      <c r="L61" s="42" t="s">
        <v>15</v>
      </c>
    </row>
    <row r="62" spans="1:12" s="139" customFormat="1" ht="144" customHeight="1">
      <c r="A62" s="44">
        <v>51</v>
      </c>
      <c r="B62" s="132" t="s">
        <v>345</v>
      </c>
      <c r="C62" s="14" t="s">
        <v>14</v>
      </c>
      <c r="D62" s="132" t="s">
        <v>347</v>
      </c>
      <c r="E62" s="90" t="s">
        <v>76</v>
      </c>
      <c r="F62" s="5">
        <v>4</v>
      </c>
      <c r="G62" s="90">
        <f>78990/1.12</f>
        <v>70526.78571428571</v>
      </c>
      <c r="H62" s="90">
        <f t="shared" ref="H62:H63" si="8">F62*G62</f>
        <v>282107.14285714284</v>
      </c>
      <c r="I62" s="127">
        <f t="shared" ref="I62:I63" si="9">H62*1.12</f>
        <v>315960</v>
      </c>
      <c r="J62" s="8" t="s">
        <v>350</v>
      </c>
      <c r="K62" s="42" t="s">
        <v>17</v>
      </c>
      <c r="L62" s="42" t="s">
        <v>15</v>
      </c>
    </row>
    <row r="63" spans="1:12" s="139" customFormat="1" ht="93" customHeight="1">
      <c r="A63" s="44">
        <v>52</v>
      </c>
      <c r="B63" s="132" t="s">
        <v>348</v>
      </c>
      <c r="C63" s="14" t="s">
        <v>14</v>
      </c>
      <c r="D63" s="132" t="s">
        <v>349</v>
      </c>
      <c r="E63" s="90" t="s">
        <v>76</v>
      </c>
      <c r="F63" s="5">
        <v>1</v>
      </c>
      <c r="G63" s="90">
        <f>69990/1.12</f>
        <v>62491.07142857142</v>
      </c>
      <c r="H63" s="90">
        <f t="shared" si="8"/>
        <v>62491.07142857142</v>
      </c>
      <c r="I63" s="127">
        <f t="shared" si="9"/>
        <v>69990</v>
      </c>
      <c r="J63" s="8" t="s">
        <v>350</v>
      </c>
      <c r="K63" s="42" t="s">
        <v>17</v>
      </c>
      <c r="L63" s="42" t="s">
        <v>15</v>
      </c>
    </row>
    <row r="64" spans="1:12" s="139" customFormat="1" ht="93" customHeight="1">
      <c r="A64" s="44">
        <v>53</v>
      </c>
      <c r="B64" s="132" t="s">
        <v>351</v>
      </c>
      <c r="C64" s="14" t="s">
        <v>14</v>
      </c>
      <c r="D64" s="132" t="s">
        <v>352</v>
      </c>
      <c r="E64" s="90" t="s">
        <v>11</v>
      </c>
      <c r="F64" s="5">
        <v>1</v>
      </c>
      <c r="G64" s="90">
        <v>4210630.3600000003</v>
      </c>
      <c r="H64" s="90">
        <f t="shared" ref="H64:H69" si="10">F64*G64</f>
        <v>4210630.3600000003</v>
      </c>
      <c r="I64" s="127">
        <f t="shared" ref="I64:I69" si="11">H64*1.12</f>
        <v>4715906.0032000011</v>
      </c>
      <c r="J64" s="8" t="s">
        <v>269</v>
      </c>
      <c r="K64" s="42" t="s">
        <v>17</v>
      </c>
      <c r="L64" s="42" t="s">
        <v>15</v>
      </c>
    </row>
    <row r="65" spans="1:12" s="74" customFormat="1" ht="93" customHeight="1">
      <c r="A65" s="44">
        <v>54</v>
      </c>
      <c r="B65" s="43" t="s">
        <v>367</v>
      </c>
      <c r="C65" s="14" t="s">
        <v>14</v>
      </c>
      <c r="D65" s="43" t="s">
        <v>372</v>
      </c>
      <c r="E65" s="43" t="s">
        <v>377</v>
      </c>
      <c r="F65" s="43">
        <v>16</v>
      </c>
      <c r="G65" s="79">
        <f>31700/1.12</f>
        <v>28303.571428571428</v>
      </c>
      <c r="H65" s="90">
        <f t="shared" si="10"/>
        <v>452857.14285714284</v>
      </c>
      <c r="I65" s="127">
        <f t="shared" si="11"/>
        <v>507200.00000000006</v>
      </c>
      <c r="J65" s="8" t="s">
        <v>240</v>
      </c>
      <c r="K65" s="42" t="s">
        <v>17</v>
      </c>
      <c r="L65" s="42" t="s">
        <v>15</v>
      </c>
    </row>
    <row r="66" spans="1:12" s="74" customFormat="1" ht="93" customHeight="1">
      <c r="A66" s="44">
        <v>55</v>
      </c>
      <c r="B66" s="43" t="s">
        <v>368</v>
      </c>
      <c r="C66" s="14" t="s">
        <v>14</v>
      </c>
      <c r="D66" s="43" t="s">
        <v>373</v>
      </c>
      <c r="E66" s="43" t="s">
        <v>377</v>
      </c>
      <c r="F66" s="43">
        <v>16</v>
      </c>
      <c r="G66" s="79">
        <f>31700/1.12</f>
        <v>28303.571428571428</v>
      </c>
      <c r="H66" s="90">
        <f t="shared" si="10"/>
        <v>452857.14285714284</v>
      </c>
      <c r="I66" s="127">
        <f t="shared" si="11"/>
        <v>507200.00000000006</v>
      </c>
      <c r="J66" s="8" t="s">
        <v>240</v>
      </c>
      <c r="K66" s="42" t="s">
        <v>17</v>
      </c>
      <c r="L66" s="42" t="s">
        <v>15</v>
      </c>
    </row>
    <row r="67" spans="1:12" s="74" customFormat="1" ht="93" customHeight="1">
      <c r="A67" s="44">
        <v>56</v>
      </c>
      <c r="B67" s="43" t="s">
        <v>369</v>
      </c>
      <c r="C67" s="14" t="s">
        <v>14</v>
      </c>
      <c r="D67" s="43" t="s">
        <v>374</v>
      </c>
      <c r="E67" s="43" t="s">
        <v>377</v>
      </c>
      <c r="F67" s="43">
        <v>14</v>
      </c>
      <c r="G67" s="79">
        <f>33500/1.12</f>
        <v>29910.714285714283</v>
      </c>
      <c r="H67" s="90">
        <f t="shared" si="10"/>
        <v>418749.99999999994</v>
      </c>
      <c r="I67" s="127">
        <f t="shared" si="11"/>
        <v>469000</v>
      </c>
      <c r="J67" s="8" t="s">
        <v>240</v>
      </c>
      <c r="K67" s="42" t="s">
        <v>17</v>
      </c>
      <c r="L67" s="42" t="s">
        <v>15</v>
      </c>
    </row>
    <row r="68" spans="1:12" s="74" customFormat="1" ht="93" customHeight="1">
      <c r="A68" s="44">
        <v>57</v>
      </c>
      <c r="B68" s="43" t="s">
        <v>370</v>
      </c>
      <c r="C68" s="14" t="s">
        <v>14</v>
      </c>
      <c r="D68" s="43" t="s">
        <v>375</v>
      </c>
      <c r="E68" s="43" t="s">
        <v>377</v>
      </c>
      <c r="F68" s="43">
        <v>14</v>
      </c>
      <c r="G68" s="79">
        <f>63300/1.12</f>
        <v>56517.857142857138</v>
      </c>
      <c r="H68" s="90">
        <f t="shared" si="10"/>
        <v>791249.99999999988</v>
      </c>
      <c r="I68" s="127">
        <f t="shared" si="11"/>
        <v>886200</v>
      </c>
      <c r="J68" s="8" t="s">
        <v>240</v>
      </c>
      <c r="K68" s="42" t="s">
        <v>17</v>
      </c>
      <c r="L68" s="42" t="s">
        <v>15</v>
      </c>
    </row>
    <row r="69" spans="1:12" s="74" customFormat="1" ht="93" customHeight="1">
      <c r="A69" s="44">
        <v>58</v>
      </c>
      <c r="B69" s="43" t="s">
        <v>371</v>
      </c>
      <c r="C69" s="14" t="s">
        <v>14</v>
      </c>
      <c r="D69" s="43" t="s">
        <v>376</v>
      </c>
      <c r="E69" s="43" t="s">
        <v>377</v>
      </c>
      <c r="F69" s="43">
        <v>8</v>
      </c>
      <c r="G69" s="79">
        <f>32000/1.12</f>
        <v>28571.428571428569</v>
      </c>
      <c r="H69" s="90">
        <f t="shared" si="10"/>
        <v>228571.42857142855</v>
      </c>
      <c r="I69" s="127">
        <f t="shared" si="11"/>
        <v>256000</v>
      </c>
      <c r="J69" s="8" t="s">
        <v>240</v>
      </c>
      <c r="K69" s="42" t="s">
        <v>17</v>
      </c>
      <c r="L69" s="42" t="s">
        <v>15</v>
      </c>
    </row>
    <row r="70" spans="1:12" s="74" customFormat="1" ht="93" customHeight="1">
      <c r="A70" s="44">
        <v>59</v>
      </c>
      <c r="B70" s="15" t="s">
        <v>378</v>
      </c>
      <c r="C70" s="14" t="s">
        <v>14</v>
      </c>
      <c r="D70" s="78" t="s">
        <v>382</v>
      </c>
      <c r="E70" s="78" t="s">
        <v>76</v>
      </c>
      <c r="F70" s="78">
        <v>1</v>
      </c>
      <c r="G70" s="79">
        <f>326224/1.12</f>
        <v>291271.42857142852</v>
      </c>
      <c r="H70" s="90">
        <f t="shared" ref="H70:H73" si="12">F70*G70</f>
        <v>291271.42857142852</v>
      </c>
      <c r="I70" s="127">
        <f t="shared" ref="I70:I74" si="13">H70*1.12</f>
        <v>326224</v>
      </c>
      <c r="J70" s="8" t="s">
        <v>240</v>
      </c>
      <c r="K70" s="42" t="s">
        <v>17</v>
      </c>
      <c r="L70" s="42" t="s">
        <v>15</v>
      </c>
    </row>
    <row r="71" spans="1:12" s="74" customFormat="1" ht="93" customHeight="1">
      <c r="A71" s="44">
        <v>60</v>
      </c>
      <c r="B71" s="43" t="s">
        <v>379</v>
      </c>
      <c r="C71" s="14" t="s">
        <v>14</v>
      </c>
      <c r="D71" s="78" t="s">
        <v>383</v>
      </c>
      <c r="E71" s="78" t="s">
        <v>76</v>
      </c>
      <c r="F71" s="78">
        <v>1</v>
      </c>
      <c r="G71" s="79">
        <f>3229186/1.12</f>
        <v>2883201.7857142854</v>
      </c>
      <c r="H71" s="90">
        <f t="shared" si="12"/>
        <v>2883201.7857142854</v>
      </c>
      <c r="I71" s="127">
        <f t="shared" si="13"/>
        <v>3229186</v>
      </c>
      <c r="J71" s="8" t="s">
        <v>240</v>
      </c>
      <c r="K71" s="42" t="s">
        <v>17</v>
      </c>
      <c r="L71" s="42" t="s">
        <v>15</v>
      </c>
    </row>
    <row r="72" spans="1:12" s="74" customFormat="1" ht="93" customHeight="1">
      <c r="A72" s="44">
        <v>61</v>
      </c>
      <c r="B72" s="43" t="s">
        <v>380</v>
      </c>
      <c r="C72" s="14" t="s">
        <v>14</v>
      </c>
      <c r="D72" s="78" t="s">
        <v>384</v>
      </c>
      <c r="E72" s="78" t="s">
        <v>76</v>
      </c>
      <c r="F72" s="78">
        <v>1</v>
      </c>
      <c r="G72" s="79">
        <f>3775130/1.12</f>
        <v>3370651.7857142854</v>
      </c>
      <c r="H72" s="90">
        <f t="shared" si="12"/>
        <v>3370651.7857142854</v>
      </c>
      <c r="I72" s="127">
        <f t="shared" si="13"/>
        <v>3775130</v>
      </c>
      <c r="J72" s="8" t="s">
        <v>240</v>
      </c>
      <c r="K72" s="42" t="s">
        <v>17</v>
      </c>
      <c r="L72" s="42" t="s">
        <v>15</v>
      </c>
    </row>
    <row r="73" spans="1:12" s="74" customFormat="1" ht="93" customHeight="1">
      <c r="A73" s="44">
        <v>62</v>
      </c>
      <c r="B73" s="43" t="s">
        <v>381</v>
      </c>
      <c r="C73" s="14" t="s">
        <v>14</v>
      </c>
      <c r="D73" s="78" t="s">
        <v>385</v>
      </c>
      <c r="E73" s="78" t="s">
        <v>76</v>
      </c>
      <c r="F73" s="78">
        <v>1</v>
      </c>
      <c r="G73" s="79">
        <f>929483/1.12</f>
        <v>829895.53571428568</v>
      </c>
      <c r="H73" s="90">
        <f t="shared" si="12"/>
        <v>829895.53571428568</v>
      </c>
      <c r="I73" s="127">
        <f t="shared" si="13"/>
        <v>929483</v>
      </c>
      <c r="J73" s="8" t="s">
        <v>240</v>
      </c>
      <c r="K73" s="42" t="s">
        <v>17</v>
      </c>
      <c r="L73" s="42" t="s">
        <v>15</v>
      </c>
    </row>
    <row r="74" spans="1:12" s="74" customFormat="1" ht="93" customHeight="1">
      <c r="A74" s="35">
        <v>63</v>
      </c>
      <c r="B74" s="43" t="s">
        <v>397</v>
      </c>
      <c r="C74" s="14" t="s">
        <v>14</v>
      </c>
      <c r="D74" s="88" t="s">
        <v>396</v>
      </c>
      <c r="E74" s="78" t="s">
        <v>76</v>
      </c>
      <c r="F74" s="78">
        <v>2</v>
      </c>
      <c r="G74" s="79">
        <v>2170458</v>
      </c>
      <c r="H74" s="90">
        <f>F74*G74</f>
        <v>4340916</v>
      </c>
      <c r="I74" s="127">
        <f t="shared" si="13"/>
        <v>4861825.9200000009</v>
      </c>
      <c r="J74" s="8" t="s">
        <v>240</v>
      </c>
      <c r="K74" s="42" t="s">
        <v>17</v>
      </c>
      <c r="L74" s="42" t="s">
        <v>15</v>
      </c>
    </row>
    <row r="75" spans="1:12" s="74" customFormat="1" ht="156" customHeight="1">
      <c r="A75" s="35">
        <v>64</v>
      </c>
      <c r="B75" s="43" t="s">
        <v>400</v>
      </c>
      <c r="C75" s="14" t="s">
        <v>14</v>
      </c>
      <c r="D75" s="88" t="s">
        <v>401</v>
      </c>
      <c r="E75" s="78" t="s">
        <v>11</v>
      </c>
      <c r="F75" s="78">
        <v>2</v>
      </c>
      <c r="G75" s="79">
        <v>499861</v>
      </c>
      <c r="H75" s="90">
        <f>F75*G75</f>
        <v>999722</v>
      </c>
      <c r="I75" s="127">
        <f t="shared" ref="I75" si="14">H75*1.12</f>
        <v>1119688.6400000001</v>
      </c>
      <c r="J75" s="8" t="s">
        <v>240</v>
      </c>
      <c r="K75" s="42" t="s">
        <v>17</v>
      </c>
      <c r="L75" s="42" t="s">
        <v>15</v>
      </c>
    </row>
    <row r="76" spans="1:12" s="74" customFormat="1" ht="156" customHeight="1">
      <c r="A76" s="44">
        <v>65</v>
      </c>
      <c r="B76" s="43" t="s">
        <v>402</v>
      </c>
      <c r="C76" s="14" t="s">
        <v>14</v>
      </c>
      <c r="D76" s="88" t="s">
        <v>437</v>
      </c>
      <c r="E76" s="78" t="s">
        <v>11</v>
      </c>
      <c r="F76" s="78">
        <v>1</v>
      </c>
      <c r="G76" s="79">
        <v>191207.14285714299</v>
      </c>
      <c r="H76" s="90">
        <f t="shared" ref="H76:H79" si="15">F76*G76</f>
        <v>191207.14285714299</v>
      </c>
      <c r="I76" s="127">
        <f t="shared" ref="I76:I79" si="16">H76*1.12</f>
        <v>214152.00000000017</v>
      </c>
      <c r="J76" s="8" t="s">
        <v>197</v>
      </c>
      <c r="K76" s="42" t="s">
        <v>17</v>
      </c>
      <c r="L76" s="42" t="s">
        <v>15</v>
      </c>
    </row>
    <row r="77" spans="1:12" s="74" customFormat="1" ht="156" customHeight="1">
      <c r="A77" s="35">
        <v>66</v>
      </c>
      <c r="B77" s="43" t="s">
        <v>433</v>
      </c>
      <c r="C77" s="14" t="s">
        <v>14</v>
      </c>
      <c r="D77" s="43" t="s">
        <v>434</v>
      </c>
      <c r="E77" s="78" t="s">
        <v>76</v>
      </c>
      <c r="F77" s="78">
        <v>1</v>
      </c>
      <c r="G77" s="79">
        <v>198108.92857142855</v>
      </c>
      <c r="H77" s="90">
        <f t="shared" si="15"/>
        <v>198108.92857142855</v>
      </c>
      <c r="I77" s="127">
        <f t="shared" si="16"/>
        <v>221882</v>
      </c>
      <c r="J77" s="8" t="s">
        <v>197</v>
      </c>
      <c r="K77" s="42" t="s">
        <v>17</v>
      </c>
      <c r="L77" s="42" t="s">
        <v>15</v>
      </c>
    </row>
    <row r="78" spans="1:12" s="74" customFormat="1" ht="156" customHeight="1">
      <c r="A78" s="44">
        <v>67</v>
      </c>
      <c r="B78" s="43" t="s">
        <v>433</v>
      </c>
      <c r="C78" s="14" t="s">
        <v>14</v>
      </c>
      <c r="D78" s="43" t="s">
        <v>435</v>
      </c>
      <c r="E78" s="78" t="s">
        <v>76</v>
      </c>
      <c r="F78" s="78">
        <v>1</v>
      </c>
      <c r="G78" s="79">
        <v>264210.71428571426</v>
      </c>
      <c r="H78" s="90">
        <f t="shared" si="15"/>
        <v>264210.71428571426</v>
      </c>
      <c r="I78" s="127">
        <f t="shared" si="16"/>
        <v>295916</v>
      </c>
      <c r="J78" s="8" t="s">
        <v>197</v>
      </c>
      <c r="K78" s="42" t="s">
        <v>17</v>
      </c>
      <c r="L78" s="42" t="s">
        <v>15</v>
      </c>
    </row>
    <row r="79" spans="1:12" s="74" customFormat="1" ht="156" customHeight="1">
      <c r="A79" s="35">
        <v>68</v>
      </c>
      <c r="B79" s="43" t="s">
        <v>433</v>
      </c>
      <c r="C79" s="14" t="s">
        <v>14</v>
      </c>
      <c r="D79" s="43" t="s">
        <v>436</v>
      </c>
      <c r="E79" s="78" t="s">
        <v>76</v>
      </c>
      <c r="F79" s="78">
        <v>1</v>
      </c>
      <c r="G79" s="79">
        <v>109361.60714285713</v>
      </c>
      <c r="H79" s="90">
        <f t="shared" si="15"/>
        <v>109361.60714285713</v>
      </c>
      <c r="I79" s="127">
        <f t="shared" si="16"/>
        <v>122485</v>
      </c>
      <c r="J79" s="8" t="s">
        <v>197</v>
      </c>
      <c r="K79" s="42" t="s">
        <v>17</v>
      </c>
      <c r="L79" s="42" t="s">
        <v>15</v>
      </c>
    </row>
    <row r="80" spans="1:12" s="74" customFormat="1" ht="343.5" customHeight="1">
      <c r="A80" s="44">
        <v>69</v>
      </c>
      <c r="B80" s="43" t="s">
        <v>403</v>
      </c>
      <c r="C80" s="132" t="s">
        <v>404</v>
      </c>
      <c r="D80" s="88" t="s">
        <v>405</v>
      </c>
      <c r="E80" s="43" t="s">
        <v>11</v>
      </c>
      <c r="F80" s="132">
        <v>1</v>
      </c>
      <c r="G80" s="88">
        <v>55189975.600000001</v>
      </c>
      <c r="H80" s="90">
        <f t="shared" ref="H80" si="17">F80*G80</f>
        <v>55189975.600000001</v>
      </c>
      <c r="I80" s="127">
        <f t="shared" ref="I80" si="18">H80*1.12</f>
        <v>61812772.672000006</v>
      </c>
      <c r="J80" s="8" t="s">
        <v>406</v>
      </c>
      <c r="K80" s="42" t="s">
        <v>17</v>
      </c>
      <c r="L80" s="42" t="s">
        <v>15</v>
      </c>
    </row>
    <row r="81" spans="1:12" s="74" customFormat="1" ht="126" customHeight="1">
      <c r="A81" s="35">
        <v>70</v>
      </c>
      <c r="B81" s="88" t="s">
        <v>410</v>
      </c>
      <c r="C81" s="14" t="s">
        <v>14</v>
      </c>
      <c r="D81" s="88" t="s">
        <v>411</v>
      </c>
      <c r="E81" s="41" t="s">
        <v>76</v>
      </c>
      <c r="F81" s="41">
        <v>1</v>
      </c>
      <c r="G81" s="90">
        <v>449732.14</v>
      </c>
      <c r="H81" s="90">
        <f t="shared" ref="H81:H92" si="19">F81*G81</f>
        <v>449732.14</v>
      </c>
      <c r="I81" s="127">
        <f t="shared" ref="I81:I93" si="20">H81*1.12</f>
        <v>503699.99680000008</v>
      </c>
      <c r="J81" s="8" t="s">
        <v>240</v>
      </c>
      <c r="K81" s="42" t="s">
        <v>17</v>
      </c>
      <c r="L81" s="42" t="s">
        <v>15</v>
      </c>
    </row>
    <row r="82" spans="1:12" s="74" customFormat="1" ht="121.5" customHeight="1">
      <c r="A82" s="44">
        <v>71</v>
      </c>
      <c r="B82" s="88" t="s">
        <v>412</v>
      </c>
      <c r="C82" s="88" t="s">
        <v>14</v>
      </c>
      <c r="D82" s="88" t="s">
        <v>413</v>
      </c>
      <c r="E82" s="41" t="s">
        <v>76</v>
      </c>
      <c r="F82" s="41">
        <v>1</v>
      </c>
      <c r="G82" s="79">
        <v>630495.54</v>
      </c>
      <c r="H82" s="90">
        <f t="shared" si="19"/>
        <v>630495.54</v>
      </c>
      <c r="I82" s="127">
        <f t="shared" si="20"/>
        <v>706155.00480000011</v>
      </c>
      <c r="J82" s="8" t="s">
        <v>240</v>
      </c>
      <c r="K82" s="42" t="s">
        <v>17</v>
      </c>
      <c r="L82" s="42" t="s">
        <v>15</v>
      </c>
    </row>
    <row r="83" spans="1:12" s="74" customFormat="1" ht="132" customHeight="1">
      <c r="A83" s="35">
        <v>72</v>
      </c>
      <c r="B83" s="88" t="s">
        <v>414</v>
      </c>
      <c r="C83" s="88" t="s">
        <v>14</v>
      </c>
      <c r="D83" s="88" t="s">
        <v>415</v>
      </c>
      <c r="E83" s="41" t="s">
        <v>76</v>
      </c>
      <c r="F83" s="41">
        <v>1</v>
      </c>
      <c r="G83" s="138">
        <v>1098035.71</v>
      </c>
      <c r="H83" s="90">
        <f t="shared" si="19"/>
        <v>1098035.71</v>
      </c>
      <c r="I83" s="127">
        <f t="shared" si="20"/>
        <v>1229799.9952</v>
      </c>
      <c r="J83" s="8" t="s">
        <v>240</v>
      </c>
      <c r="K83" s="42" t="s">
        <v>17</v>
      </c>
      <c r="L83" s="42" t="s">
        <v>15</v>
      </c>
    </row>
    <row r="84" spans="1:12" s="74" customFormat="1" ht="109.5" customHeight="1">
      <c r="A84" s="44">
        <v>73</v>
      </c>
      <c r="B84" s="88" t="s">
        <v>416</v>
      </c>
      <c r="C84" s="88" t="s">
        <v>14</v>
      </c>
      <c r="D84" s="88" t="s">
        <v>417</v>
      </c>
      <c r="E84" s="41" t="s">
        <v>76</v>
      </c>
      <c r="F84" s="41">
        <v>1</v>
      </c>
      <c r="G84" s="138">
        <v>418214.29</v>
      </c>
      <c r="H84" s="90">
        <f t="shared" si="19"/>
        <v>418214.29</v>
      </c>
      <c r="I84" s="127">
        <f t="shared" si="20"/>
        <v>468400.0048</v>
      </c>
      <c r="J84" s="8" t="s">
        <v>240</v>
      </c>
      <c r="K84" s="42" t="s">
        <v>17</v>
      </c>
      <c r="L84" s="42" t="s">
        <v>15</v>
      </c>
    </row>
    <row r="85" spans="1:12" s="74" customFormat="1" ht="112.5" customHeight="1">
      <c r="A85" s="35">
        <v>74</v>
      </c>
      <c r="B85" s="88" t="s">
        <v>418</v>
      </c>
      <c r="C85" s="88" t="s">
        <v>14</v>
      </c>
      <c r="D85" s="88" t="s">
        <v>419</v>
      </c>
      <c r="E85" s="41" t="s">
        <v>76</v>
      </c>
      <c r="F85" s="41">
        <v>1</v>
      </c>
      <c r="G85" s="138">
        <v>236428.57</v>
      </c>
      <c r="H85" s="90">
        <f t="shared" si="19"/>
        <v>236428.57</v>
      </c>
      <c r="I85" s="127">
        <f t="shared" si="20"/>
        <v>264799.99840000004</v>
      </c>
      <c r="J85" s="8" t="s">
        <v>240</v>
      </c>
      <c r="K85" s="42" t="s">
        <v>17</v>
      </c>
      <c r="L85" s="42" t="s">
        <v>15</v>
      </c>
    </row>
    <row r="86" spans="1:12" s="74" customFormat="1" ht="78" customHeight="1">
      <c r="A86" s="44">
        <v>75</v>
      </c>
      <c r="B86" s="88" t="s">
        <v>420</v>
      </c>
      <c r="C86" s="88" t="s">
        <v>14</v>
      </c>
      <c r="D86" s="88" t="s">
        <v>421</v>
      </c>
      <c r="E86" s="41" t="s">
        <v>76</v>
      </c>
      <c r="F86" s="41">
        <v>1</v>
      </c>
      <c r="G86" s="90">
        <v>54017.86</v>
      </c>
      <c r="H86" s="90">
        <f t="shared" si="19"/>
        <v>54017.86</v>
      </c>
      <c r="I86" s="127">
        <f t="shared" si="20"/>
        <v>60500.003200000006</v>
      </c>
      <c r="J86" s="8" t="s">
        <v>240</v>
      </c>
      <c r="K86" s="42" t="s">
        <v>17</v>
      </c>
      <c r="L86" s="42" t="s">
        <v>15</v>
      </c>
    </row>
    <row r="87" spans="1:12" s="74" customFormat="1" ht="102" customHeight="1">
      <c r="A87" s="35">
        <v>76</v>
      </c>
      <c r="B87" s="88" t="s">
        <v>422</v>
      </c>
      <c r="C87" s="88" t="s">
        <v>14</v>
      </c>
      <c r="D87" s="88" t="s">
        <v>423</v>
      </c>
      <c r="E87" s="41" t="s">
        <v>76</v>
      </c>
      <c r="F87" s="41">
        <v>1</v>
      </c>
      <c r="G87" s="90">
        <v>996607.14</v>
      </c>
      <c r="H87" s="90">
        <f t="shared" si="19"/>
        <v>996607.14</v>
      </c>
      <c r="I87" s="127">
        <f t="shared" si="20"/>
        <v>1116199.9968000001</v>
      </c>
      <c r="J87" s="8" t="s">
        <v>240</v>
      </c>
      <c r="K87" s="42" t="s">
        <v>17</v>
      </c>
      <c r="L87" s="42" t="s">
        <v>15</v>
      </c>
    </row>
    <row r="88" spans="1:12" s="74" customFormat="1" ht="102" customHeight="1">
      <c r="A88" s="44">
        <v>77</v>
      </c>
      <c r="B88" s="88" t="s">
        <v>424</v>
      </c>
      <c r="C88" s="88" t="s">
        <v>14</v>
      </c>
      <c r="D88" s="88" t="s">
        <v>425</v>
      </c>
      <c r="E88" s="41" t="s">
        <v>76</v>
      </c>
      <c r="F88" s="41">
        <v>1</v>
      </c>
      <c r="G88" s="90">
        <v>491071.43</v>
      </c>
      <c r="H88" s="90">
        <f t="shared" si="19"/>
        <v>491071.43</v>
      </c>
      <c r="I88" s="127">
        <f t="shared" si="20"/>
        <v>550000.00160000008</v>
      </c>
      <c r="J88" s="8" t="s">
        <v>240</v>
      </c>
      <c r="K88" s="42" t="s">
        <v>17</v>
      </c>
      <c r="L88" s="42" t="s">
        <v>15</v>
      </c>
    </row>
    <row r="89" spans="1:12" s="74" customFormat="1" ht="314.25" customHeight="1">
      <c r="A89" s="35">
        <v>78</v>
      </c>
      <c r="B89" s="88" t="s">
        <v>426</v>
      </c>
      <c r="C89" s="88" t="s">
        <v>14</v>
      </c>
      <c r="D89" s="88" t="s">
        <v>431</v>
      </c>
      <c r="E89" s="41" t="s">
        <v>76</v>
      </c>
      <c r="F89" s="41">
        <v>1</v>
      </c>
      <c r="G89" s="90">
        <v>3246565</v>
      </c>
      <c r="H89" s="90">
        <f t="shared" si="19"/>
        <v>3246565</v>
      </c>
      <c r="I89" s="127">
        <f t="shared" si="20"/>
        <v>3636152.8000000003</v>
      </c>
      <c r="J89" s="8" t="s">
        <v>240</v>
      </c>
      <c r="K89" s="42" t="s">
        <v>17</v>
      </c>
      <c r="L89" s="42" t="s">
        <v>15</v>
      </c>
    </row>
    <row r="90" spans="1:12" s="74" customFormat="1" ht="102" customHeight="1">
      <c r="A90" s="44">
        <v>79</v>
      </c>
      <c r="B90" s="88" t="s">
        <v>427</v>
      </c>
      <c r="C90" s="88" t="s">
        <v>14</v>
      </c>
      <c r="D90" s="88" t="s">
        <v>429</v>
      </c>
      <c r="E90" s="41" t="s">
        <v>76</v>
      </c>
      <c r="F90" s="41">
        <v>1</v>
      </c>
      <c r="G90" s="90">
        <v>219643</v>
      </c>
      <c r="H90" s="90">
        <f t="shared" si="19"/>
        <v>219643</v>
      </c>
      <c r="I90" s="127">
        <f t="shared" si="20"/>
        <v>246000.16000000003</v>
      </c>
      <c r="J90" s="8" t="s">
        <v>239</v>
      </c>
      <c r="K90" s="42" t="s">
        <v>17</v>
      </c>
      <c r="L90" s="42" t="s">
        <v>15</v>
      </c>
    </row>
    <row r="91" spans="1:12" s="74" customFormat="1" ht="102" customHeight="1">
      <c r="A91" s="35">
        <v>80</v>
      </c>
      <c r="B91" s="88" t="s">
        <v>428</v>
      </c>
      <c r="C91" s="88" t="s">
        <v>14</v>
      </c>
      <c r="D91" s="88" t="s">
        <v>430</v>
      </c>
      <c r="E91" s="41" t="s">
        <v>76</v>
      </c>
      <c r="F91" s="41">
        <v>1</v>
      </c>
      <c r="G91" s="90">
        <v>123438</v>
      </c>
      <c r="H91" s="90">
        <f t="shared" si="19"/>
        <v>123438</v>
      </c>
      <c r="I91" s="127">
        <f t="shared" si="20"/>
        <v>138250.56000000003</v>
      </c>
      <c r="J91" s="8" t="s">
        <v>239</v>
      </c>
      <c r="K91" s="42" t="s">
        <v>17</v>
      </c>
      <c r="L91" s="42" t="s">
        <v>15</v>
      </c>
    </row>
    <row r="92" spans="1:12" s="139" customFormat="1" ht="180" customHeight="1">
      <c r="A92" s="44">
        <v>81</v>
      </c>
      <c r="B92" s="140" t="s">
        <v>440</v>
      </c>
      <c r="C92" s="140" t="s">
        <v>404</v>
      </c>
      <c r="D92" s="141" t="s">
        <v>441</v>
      </c>
      <c r="E92" s="41" t="s">
        <v>76</v>
      </c>
      <c r="F92" s="41">
        <v>2</v>
      </c>
      <c r="G92" s="90">
        <v>5183482.3899999997</v>
      </c>
      <c r="H92" s="90">
        <f t="shared" si="19"/>
        <v>10366964.779999999</v>
      </c>
      <c r="I92" s="127">
        <f t="shared" si="20"/>
        <v>11611000.5536</v>
      </c>
      <c r="J92" s="8" t="s">
        <v>438</v>
      </c>
      <c r="K92" s="42" t="s">
        <v>17</v>
      </c>
      <c r="L92" s="42" t="s">
        <v>15</v>
      </c>
    </row>
    <row r="93" spans="1:12" s="139" customFormat="1" ht="231" customHeight="1">
      <c r="A93" s="44">
        <v>82</v>
      </c>
      <c r="B93" s="140" t="s">
        <v>451</v>
      </c>
      <c r="C93" s="88" t="s">
        <v>14</v>
      </c>
      <c r="D93" s="143" t="s">
        <v>452</v>
      </c>
      <c r="E93" s="41" t="s">
        <v>76</v>
      </c>
      <c r="F93" s="41">
        <v>1</v>
      </c>
      <c r="G93" s="90">
        <v>4107142.85</v>
      </c>
      <c r="H93" s="90">
        <f>F93*G93</f>
        <v>4107142.85</v>
      </c>
      <c r="I93" s="127">
        <f t="shared" si="20"/>
        <v>4599999.9920000006</v>
      </c>
      <c r="J93" s="8" t="s">
        <v>453</v>
      </c>
      <c r="K93" s="42" t="s">
        <v>17</v>
      </c>
      <c r="L93" s="42" t="s">
        <v>15</v>
      </c>
    </row>
    <row r="94" spans="1:12" s="139" customFormat="1" ht="231" customHeight="1">
      <c r="A94" s="44">
        <v>83</v>
      </c>
      <c r="B94" s="144" t="s">
        <v>463</v>
      </c>
      <c r="C94" s="43" t="s">
        <v>14</v>
      </c>
      <c r="D94" s="145" t="s">
        <v>464</v>
      </c>
      <c r="E94" s="146" t="s">
        <v>377</v>
      </c>
      <c r="F94" s="146">
        <v>3</v>
      </c>
      <c r="G94" s="147">
        <v>1445028.66</v>
      </c>
      <c r="H94" s="90">
        <f t="shared" ref="H94:H98" si="21">F94*G94</f>
        <v>4335085.9799999995</v>
      </c>
      <c r="I94" s="127">
        <f t="shared" ref="I94:I98" si="22">H94*1.12</f>
        <v>4855296.2976000002</v>
      </c>
      <c r="J94" s="8" t="s">
        <v>470</v>
      </c>
      <c r="K94" s="42" t="s">
        <v>17</v>
      </c>
      <c r="L94" s="42" t="s">
        <v>15</v>
      </c>
    </row>
    <row r="95" spans="1:12" s="139" customFormat="1" ht="231" customHeight="1">
      <c r="A95" s="44">
        <v>84</v>
      </c>
      <c r="B95" s="144" t="s">
        <v>465</v>
      </c>
      <c r="C95" s="43" t="s">
        <v>14</v>
      </c>
      <c r="D95" s="145" t="s">
        <v>468</v>
      </c>
      <c r="E95" s="146" t="s">
        <v>377</v>
      </c>
      <c r="F95" s="146">
        <v>1</v>
      </c>
      <c r="G95" s="147">
        <v>1573918.75</v>
      </c>
      <c r="H95" s="90">
        <f t="shared" si="21"/>
        <v>1573918.75</v>
      </c>
      <c r="I95" s="127">
        <f t="shared" si="22"/>
        <v>1762789.0000000002</v>
      </c>
      <c r="J95" s="8" t="s">
        <v>470</v>
      </c>
      <c r="K95" s="42" t="s">
        <v>17</v>
      </c>
      <c r="L95" s="42" t="s">
        <v>15</v>
      </c>
    </row>
    <row r="96" spans="1:12" s="139" customFormat="1" ht="231" customHeight="1">
      <c r="A96" s="44">
        <v>85</v>
      </c>
      <c r="B96" s="144" t="s">
        <v>465</v>
      </c>
      <c r="C96" s="43" t="s">
        <v>14</v>
      </c>
      <c r="D96" s="145" t="s">
        <v>466</v>
      </c>
      <c r="E96" s="146" t="s">
        <v>377</v>
      </c>
      <c r="F96" s="146">
        <v>2</v>
      </c>
      <c r="G96" s="147">
        <v>1354674</v>
      </c>
      <c r="H96" s="90">
        <f t="shared" si="21"/>
        <v>2709348</v>
      </c>
      <c r="I96" s="127">
        <f t="shared" si="22"/>
        <v>3034469.7600000002</v>
      </c>
      <c r="J96" s="8" t="s">
        <v>470</v>
      </c>
      <c r="K96" s="42" t="s">
        <v>17</v>
      </c>
      <c r="L96" s="42" t="s">
        <v>15</v>
      </c>
    </row>
    <row r="97" spans="1:12" s="139" customFormat="1" ht="231" customHeight="1">
      <c r="A97" s="44">
        <v>86</v>
      </c>
      <c r="B97" s="144" t="s">
        <v>467</v>
      </c>
      <c r="C97" s="43" t="s">
        <v>14</v>
      </c>
      <c r="D97" s="145" t="s">
        <v>469</v>
      </c>
      <c r="E97" s="146" t="s">
        <v>377</v>
      </c>
      <c r="F97" s="146">
        <v>2</v>
      </c>
      <c r="G97" s="147">
        <v>704243.75</v>
      </c>
      <c r="H97" s="90">
        <f t="shared" si="21"/>
        <v>1408487.5</v>
      </c>
      <c r="I97" s="127">
        <f t="shared" si="22"/>
        <v>1577506.0000000002</v>
      </c>
      <c r="J97" s="8" t="s">
        <v>470</v>
      </c>
      <c r="K97" s="42" t="s">
        <v>17</v>
      </c>
      <c r="L97" s="42" t="s">
        <v>15</v>
      </c>
    </row>
    <row r="98" spans="1:12" s="139" customFormat="1" ht="231" customHeight="1">
      <c r="A98" s="44">
        <v>87</v>
      </c>
      <c r="B98" s="144" t="s">
        <v>467</v>
      </c>
      <c r="C98" s="43" t="s">
        <v>14</v>
      </c>
      <c r="D98" s="145" t="s">
        <v>471</v>
      </c>
      <c r="E98" s="146" t="s">
        <v>377</v>
      </c>
      <c r="F98" s="146">
        <v>1</v>
      </c>
      <c r="G98" s="147">
        <v>1498179.46</v>
      </c>
      <c r="H98" s="90">
        <f t="shared" si="21"/>
        <v>1498179.46</v>
      </c>
      <c r="I98" s="127">
        <f t="shared" si="22"/>
        <v>1677960.9952</v>
      </c>
      <c r="J98" s="8" t="s">
        <v>470</v>
      </c>
      <c r="K98" s="42" t="s">
        <v>17</v>
      </c>
      <c r="L98" s="42" t="s">
        <v>15</v>
      </c>
    </row>
    <row r="99" spans="1:12" s="139" customFormat="1" ht="231" customHeight="1">
      <c r="A99" s="44">
        <v>88</v>
      </c>
      <c r="B99" s="140" t="s">
        <v>460</v>
      </c>
      <c r="C99" s="88" t="s">
        <v>14</v>
      </c>
      <c r="D99" s="143" t="s">
        <v>462</v>
      </c>
      <c r="E99" s="78" t="s">
        <v>11</v>
      </c>
      <c r="F99" s="78">
        <v>1</v>
      </c>
      <c r="G99" s="90">
        <v>260876.79</v>
      </c>
      <c r="H99" s="90">
        <v>260876.79</v>
      </c>
      <c r="I99" s="127">
        <f>H99*1.12</f>
        <v>292182.00480000005</v>
      </c>
      <c r="J99" s="8" t="s">
        <v>240</v>
      </c>
      <c r="K99" s="42" t="s">
        <v>17</v>
      </c>
      <c r="L99" s="42" t="s">
        <v>15</v>
      </c>
    </row>
    <row r="100" spans="1:12" s="139" customFormat="1" ht="168" customHeight="1">
      <c r="A100" s="44">
        <v>89</v>
      </c>
      <c r="B100" s="140" t="s">
        <v>461</v>
      </c>
      <c r="C100" s="88" t="s">
        <v>14</v>
      </c>
      <c r="D100" s="143" t="s">
        <v>472</v>
      </c>
      <c r="E100" s="78" t="s">
        <v>11</v>
      </c>
      <c r="F100" s="78">
        <v>1</v>
      </c>
      <c r="G100" s="90">
        <v>500491.07</v>
      </c>
      <c r="H100" s="90">
        <v>500491.07</v>
      </c>
      <c r="I100" s="127">
        <f>H100*1.12</f>
        <v>560549.99840000004</v>
      </c>
      <c r="J100" s="8" t="s">
        <v>240</v>
      </c>
      <c r="K100" s="42" t="s">
        <v>17</v>
      </c>
      <c r="L100" s="42" t="s">
        <v>15</v>
      </c>
    </row>
    <row r="101" spans="1:12" s="139" customFormat="1" ht="100.5" customHeight="1">
      <c r="A101" s="44">
        <v>90</v>
      </c>
      <c r="B101" s="140" t="s">
        <v>474</v>
      </c>
      <c r="C101" s="88" t="s">
        <v>14</v>
      </c>
      <c r="D101" s="43" t="s">
        <v>522</v>
      </c>
      <c r="E101" s="146" t="s">
        <v>377</v>
      </c>
      <c r="F101" s="146">
        <v>1</v>
      </c>
      <c r="G101" s="90">
        <v>426612</v>
      </c>
      <c r="H101" s="90">
        <f>F101*G101</f>
        <v>426612</v>
      </c>
      <c r="I101" s="127">
        <f t="shared" ref="I101:I108" si="23">H101*1.12</f>
        <v>477805.44000000006</v>
      </c>
      <c r="J101" s="8" t="s">
        <v>240</v>
      </c>
      <c r="K101" s="42" t="s">
        <v>17</v>
      </c>
      <c r="L101" s="42" t="s">
        <v>15</v>
      </c>
    </row>
    <row r="102" spans="1:12" s="139" customFormat="1" ht="108" customHeight="1">
      <c r="A102" s="44">
        <v>91</v>
      </c>
      <c r="B102" s="140" t="s">
        <v>474</v>
      </c>
      <c r="C102" s="88" t="s">
        <v>14</v>
      </c>
      <c r="D102" s="43" t="s">
        <v>523</v>
      </c>
      <c r="E102" s="146" t="s">
        <v>377</v>
      </c>
      <c r="F102" s="146">
        <v>1</v>
      </c>
      <c r="G102" s="90">
        <v>426612</v>
      </c>
      <c r="H102" s="90">
        <f t="shared" ref="H102:H108" si="24">F102*G102</f>
        <v>426612</v>
      </c>
      <c r="I102" s="127">
        <f t="shared" si="23"/>
        <v>477805.44000000006</v>
      </c>
      <c r="J102" s="8" t="s">
        <v>240</v>
      </c>
      <c r="K102" s="42" t="s">
        <v>17</v>
      </c>
      <c r="L102" s="42" t="s">
        <v>15</v>
      </c>
    </row>
    <row r="103" spans="1:12" s="139" customFormat="1" ht="112.5" customHeight="1">
      <c r="A103" s="44">
        <v>92</v>
      </c>
      <c r="B103" s="140" t="s">
        <v>475</v>
      </c>
      <c r="C103" s="88" t="s">
        <v>14</v>
      </c>
      <c r="D103" s="43" t="s">
        <v>477</v>
      </c>
      <c r="E103" s="146" t="s">
        <v>377</v>
      </c>
      <c r="F103" s="146">
        <v>1</v>
      </c>
      <c r="G103" s="90">
        <v>497552</v>
      </c>
      <c r="H103" s="90">
        <f t="shared" si="24"/>
        <v>497552</v>
      </c>
      <c r="I103" s="127">
        <f t="shared" si="23"/>
        <v>557258.24000000011</v>
      </c>
      <c r="J103" s="8" t="s">
        <v>240</v>
      </c>
      <c r="K103" s="42" t="s">
        <v>17</v>
      </c>
      <c r="L103" s="42" t="s">
        <v>15</v>
      </c>
    </row>
    <row r="104" spans="1:12" s="139" customFormat="1" ht="108" customHeight="1">
      <c r="A104" s="44">
        <v>93</v>
      </c>
      <c r="B104" s="140" t="s">
        <v>476</v>
      </c>
      <c r="C104" s="88" t="s">
        <v>14</v>
      </c>
      <c r="D104" s="43" t="s">
        <v>478</v>
      </c>
      <c r="E104" s="146" t="s">
        <v>377</v>
      </c>
      <c r="F104" s="146">
        <v>1</v>
      </c>
      <c r="G104" s="90">
        <v>366744</v>
      </c>
      <c r="H104" s="90">
        <f t="shared" si="24"/>
        <v>366744</v>
      </c>
      <c r="I104" s="127">
        <f t="shared" si="23"/>
        <v>410753.28000000003</v>
      </c>
      <c r="J104" s="8" t="s">
        <v>240</v>
      </c>
      <c r="K104" s="42" t="s">
        <v>17</v>
      </c>
      <c r="L104" s="42" t="s">
        <v>15</v>
      </c>
    </row>
    <row r="105" spans="1:12" s="139" customFormat="1" ht="168" customHeight="1">
      <c r="A105" s="44">
        <v>94</v>
      </c>
      <c r="B105" s="148" t="s">
        <v>496</v>
      </c>
      <c r="C105" s="88" t="s">
        <v>404</v>
      </c>
      <c r="D105" s="148" t="s">
        <v>497</v>
      </c>
      <c r="E105" s="78" t="s">
        <v>11</v>
      </c>
      <c r="F105" s="78">
        <v>1</v>
      </c>
      <c r="G105" s="90">
        <v>81000000</v>
      </c>
      <c r="H105" s="90">
        <f t="shared" si="24"/>
        <v>81000000</v>
      </c>
      <c r="I105" s="127">
        <f t="shared" si="23"/>
        <v>90720000.000000015</v>
      </c>
      <c r="J105" s="8" t="s">
        <v>537</v>
      </c>
      <c r="K105" s="42" t="s">
        <v>17</v>
      </c>
      <c r="L105" s="42" t="s">
        <v>15</v>
      </c>
    </row>
    <row r="106" spans="1:12" s="151" customFormat="1" ht="183" customHeight="1">
      <c r="A106" s="149">
        <v>95</v>
      </c>
      <c r="B106" s="150" t="s">
        <v>505</v>
      </c>
      <c r="C106" s="88" t="s">
        <v>14</v>
      </c>
      <c r="D106" s="150" t="s">
        <v>507</v>
      </c>
      <c r="E106" s="43" t="s">
        <v>377</v>
      </c>
      <c r="F106" s="43">
        <v>3</v>
      </c>
      <c r="G106" s="79">
        <v>842857.14</v>
      </c>
      <c r="H106" s="90">
        <f t="shared" si="24"/>
        <v>2528571.42</v>
      </c>
      <c r="I106" s="127">
        <f t="shared" si="23"/>
        <v>2831999.9904</v>
      </c>
      <c r="J106" s="8" t="s">
        <v>506</v>
      </c>
      <c r="K106" s="42" t="s">
        <v>17</v>
      </c>
      <c r="L106" s="43" t="s">
        <v>15</v>
      </c>
    </row>
    <row r="107" spans="1:12" s="151" customFormat="1" ht="264" customHeight="1">
      <c r="A107" s="149">
        <v>96</v>
      </c>
      <c r="B107" s="150" t="s">
        <v>519</v>
      </c>
      <c r="C107" s="88" t="s">
        <v>14</v>
      </c>
      <c r="D107" s="150" t="s">
        <v>520</v>
      </c>
      <c r="E107" s="78" t="s">
        <v>11</v>
      </c>
      <c r="F107" s="78">
        <v>1</v>
      </c>
      <c r="G107" s="79">
        <v>2623679</v>
      </c>
      <c r="H107" s="90">
        <f t="shared" si="24"/>
        <v>2623679</v>
      </c>
      <c r="I107" s="127">
        <f t="shared" si="23"/>
        <v>2938520.4800000004</v>
      </c>
      <c r="J107" s="8" t="s">
        <v>240</v>
      </c>
      <c r="K107" s="42" t="s">
        <v>17</v>
      </c>
      <c r="L107" s="43" t="s">
        <v>15</v>
      </c>
    </row>
    <row r="108" spans="1:12" s="151" customFormat="1" ht="168" customHeight="1">
      <c r="A108" s="149">
        <v>97</v>
      </c>
      <c r="B108" s="150" t="s">
        <v>524</v>
      </c>
      <c r="C108" s="150" t="s">
        <v>14</v>
      </c>
      <c r="D108" s="150" t="s">
        <v>531</v>
      </c>
      <c r="E108" s="78" t="s">
        <v>11</v>
      </c>
      <c r="F108" s="78">
        <v>6</v>
      </c>
      <c r="G108" s="79">
        <v>610893</v>
      </c>
      <c r="H108" s="90">
        <f t="shared" si="24"/>
        <v>3665358</v>
      </c>
      <c r="I108" s="127">
        <f t="shared" si="23"/>
        <v>4105200.9600000004</v>
      </c>
      <c r="J108" s="8" t="s">
        <v>227</v>
      </c>
      <c r="K108" s="42" t="s">
        <v>17</v>
      </c>
      <c r="L108" s="43" t="s">
        <v>15</v>
      </c>
    </row>
    <row r="109" spans="1:12" s="151" customFormat="1" ht="264" customHeight="1">
      <c r="A109" s="149">
        <v>98</v>
      </c>
      <c r="B109" s="152" t="s">
        <v>525</v>
      </c>
      <c r="C109" s="152" t="s">
        <v>14</v>
      </c>
      <c r="D109" s="153" t="s">
        <v>526</v>
      </c>
      <c r="E109" s="154" t="s">
        <v>11</v>
      </c>
      <c r="F109" s="154">
        <v>1</v>
      </c>
      <c r="G109" s="155">
        <v>2012664.29</v>
      </c>
      <c r="H109" s="90">
        <f t="shared" ref="H109:H114" si="25">F109*G109</f>
        <v>2012664.29</v>
      </c>
      <c r="I109" s="127">
        <f t="shared" ref="I109:I110" si="26">H109*1.12</f>
        <v>2254184.0048000002</v>
      </c>
      <c r="J109" s="8" t="s">
        <v>240</v>
      </c>
      <c r="K109" s="42" t="s">
        <v>17</v>
      </c>
      <c r="L109" s="43" t="s">
        <v>15</v>
      </c>
    </row>
    <row r="110" spans="1:12" s="151" customFormat="1" ht="142.5" customHeight="1">
      <c r="A110" s="149">
        <v>99</v>
      </c>
      <c r="B110" s="152" t="s">
        <v>538</v>
      </c>
      <c r="C110" s="152" t="s">
        <v>14</v>
      </c>
      <c r="D110" s="153" t="s">
        <v>539</v>
      </c>
      <c r="E110" s="154" t="s">
        <v>11</v>
      </c>
      <c r="F110" s="154">
        <v>1</v>
      </c>
      <c r="G110" s="164">
        <v>8199881</v>
      </c>
      <c r="H110" s="159">
        <f t="shared" si="25"/>
        <v>8199881</v>
      </c>
      <c r="I110" s="160">
        <f t="shared" si="26"/>
        <v>9183866.7200000007</v>
      </c>
      <c r="J110" s="8" t="s">
        <v>240</v>
      </c>
      <c r="K110" s="42" t="s">
        <v>17</v>
      </c>
      <c r="L110" s="43" t="s">
        <v>15</v>
      </c>
    </row>
    <row r="111" spans="1:12" s="151" customFormat="1" ht="142.5" customHeight="1">
      <c r="A111" s="149">
        <v>100</v>
      </c>
      <c r="B111" s="157" t="s">
        <v>546</v>
      </c>
      <c r="C111" s="152" t="s">
        <v>14</v>
      </c>
      <c r="D111" s="150" t="s">
        <v>605</v>
      </c>
      <c r="E111" s="150" t="s">
        <v>76</v>
      </c>
      <c r="F111" s="150">
        <v>16</v>
      </c>
      <c r="G111" s="158">
        <f>79200/1.12</f>
        <v>70714.28571428571</v>
      </c>
      <c r="H111" s="159">
        <f t="shared" si="25"/>
        <v>1131428.5714285714</v>
      </c>
      <c r="I111" s="160">
        <f t="shared" ref="I111" si="27">H111*1.12</f>
        <v>1267200</v>
      </c>
      <c r="J111" s="8" t="s">
        <v>240</v>
      </c>
      <c r="K111" s="42" t="s">
        <v>17</v>
      </c>
      <c r="L111" s="43" t="s">
        <v>15</v>
      </c>
    </row>
    <row r="112" spans="1:12" s="151" customFormat="1" ht="142.5" customHeight="1">
      <c r="A112" s="149">
        <v>101</v>
      </c>
      <c r="B112" s="150" t="s">
        <v>547</v>
      </c>
      <c r="C112" s="152" t="s">
        <v>14</v>
      </c>
      <c r="D112" s="161" t="s">
        <v>548</v>
      </c>
      <c r="E112" s="150" t="s">
        <v>76</v>
      </c>
      <c r="F112" s="150">
        <v>4</v>
      </c>
      <c r="G112" s="158">
        <f>310204/1.12</f>
        <v>276967.8571428571</v>
      </c>
      <c r="H112" s="159">
        <f t="shared" si="25"/>
        <v>1107871.4285714284</v>
      </c>
      <c r="I112" s="160">
        <f t="shared" ref="I112" si="28">H112*1.12</f>
        <v>1240816</v>
      </c>
      <c r="J112" s="8" t="s">
        <v>556</v>
      </c>
      <c r="K112" s="42" t="s">
        <v>17</v>
      </c>
      <c r="L112" s="43" t="s">
        <v>15</v>
      </c>
    </row>
    <row r="113" spans="1:12" s="151" customFormat="1" ht="142.5" customHeight="1">
      <c r="A113" s="149">
        <v>102</v>
      </c>
      <c r="B113" s="157" t="s">
        <v>549</v>
      </c>
      <c r="C113" s="150" t="s">
        <v>404</v>
      </c>
      <c r="D113" s="150" t="s">
        <v>550</v>
      </c>
      <c r="E113" s="150" t="s">
        <v>76</v>
      </c>
      <c r="F113" s="150">
        <v>8</v>
      </c>
      <c r="G113" s="79">
        <f>1455300/1.12</f>
        <v>1299374.9999999998</v>
      </c>
      <c r="H113" s="159">
        <f t="shared" si="25"/>
        <v>10394999.999999998</v>
      </c>
      <c r="I113" s="160">
        <f t="shared" ref="I113" si="29">H113*1.12</f>
        <v>11642399.999999998</v>
      </c>
      <c r="J113" s="8" t="s">
        <v>240</v>
      </c>
      <c r="K113" s="42" t="s">
        <v>17</v>
      </c>
      <c r="L113" s="43" t="s">
        <v>15</v>
      </c>
    </row>
    <row r="114" spans="1:12" s="151" customFormat="1" ht="271.5" customHeight="1">
      <c r="A114" s="149">
        <v>103</v>
      </c>
      <c r="B114" s="162" t="s">
        <v>552</v>
      </c>
      <c r="C114" s="154" t="s">
        <v>553</v>
      </c>
      <c r="D114" s="163" t="s">
        <v>554</v>
      </c>
      <c r="E114" s="154" t="s">
        <v>76</v>
      </c>
      <c r="F114" s="154">
        <v>1</v>
      </c>
      <c r="G114" s="158">
        <f>1275000/1.12</f>
        <v>1138392.857142857</v>
      </c>
      <c r="H114" s="159">
        <f t="shared" si="25"/>
        <v>1138392.857142857</v>
      </c>
      <c r="I114" s="160">
        <f t="shared" ref="I114" si="30">H114*1.12</f>
        <v>1275000</v>
      </c>
      <c r="J114" s="8" t="s">
        <v>555</v>
      </c>
      <c r="K114" s="42" t="s">
        <v>17</v>
      </c>
      <c r="L114" s="43" t="s">
        <v>15</v>
      </c>
    </row>
    <row r="115" spans="1:12" s="151" customFormat="1" ht="130.5" customHeight="1">
      <c r="A115" s="149">
        <v>104</v>
      </c>
      <c r="B115" s="167" t="s">
        <v>557</v>
      </c>
      <c r="C115" s="152" t="s">
        <v>14</v>
      </c>
      <c r="D115" s="168" t="s">
        <v>558</v>
      </c>
      <c r="E115" s="169" t="s">
        <v>76</v>
      </c>
      <c r="F115" s="170">
        <v>1</v>
      </c>
      <c r="G115" s="159">
        <f>2750976/1.12</f>
        <v>2456228.5714285714</v>
      </c>
      <c r="H115" s="159">
        <f t="shared" ref="H115:H119" si="31">F115*G115</f>
        <v>2456228.5714285714</v>
      </c>
      <c r="I115" s="160">
        <f t="shared" ref="I115:I119" si="32">H115*1.12</f>
        <v>2750976</v>
      </c>
      <c r="J115" s="8" t="s">
        <v>240</v>
      </c>
      <c r="K115" s="42" t="s">
        <v>17</v>
      </c>
      <c r="L115" s="43" t="s">
        <v>15</v>
      </c>
    </row>
    <row r="116" spans="1:12" s="151" customFormat="1" ht="240" customHeight="1">
      <c r="A116" s="149">
        <v>105</v>
      </c>
      <c r="B116" s="167" t="s">
        <v>559</v>
      </c>
      <c r="C116" s="152" t="s">
        <v>14</v>
      </c>
      <c r="D116" s="168" t="s">
        <v>560</v>
      </c>
      <c r="E116" s="169" t="s">
        <v>76</v>
      </c>
      <c r="F116" s="170">
        <v>1</v>
      </c>
      <c r="G116" s="159">
        <f>1514093/1.12</f>
        <v>1351868.7499999998</v>
      </c>
      <c r="H116" s="159">
        <f t="shared" si="31"/>
        <v>1351868.7499999998</v>
      </c>
      <c r="I116" s="160">
        <f t="shared" si="32"/>
        <v>1514092.9999999998</v>
      </c>
      <c r="J116" s="8" t="s">
        <v>240</v>
      </c>
      <c r="K116" s="42" t="s">
        <v>17</v>
      </c>
      <c r="L116" s="43" t="s">
        <v>15</v>
      </c>
    </row>
    <row r="117" spans="1:12" s="151" customFormat="1" ht="76.5" customHeight="1">
      <c r="A117" s="149">
        <v>106</v>
      </c>
      <c r="B117" s="167" t="s">
        <v>561</v>
      </c>
      <c r="C117" s="152" t="s">
        <v>14</v>
      </c>
      <c r="D117" s="168" t="s">
        <v>562</v>
      </c>
      <c r="E117" s="169" t="s">
        <v>76</v>
      </c>
      <c r="F117" s="170">
        <v>1</v>
      </c>
      <c r="G117" s="159">
        <f>106939/1.12</f>
        <v>95481.249999999985</v>
      </c>
      <c r="H117" s="159">
        <f t="shared" si="31"/>
        <v>95481.249999999985</v>
      </c>
      <c r="I117" s="160">
        <f t="shared" si="32"/>
        <v>106939</v>
      </c>
      <c r="J117" s="8" t="s">
        <v>240</v>
      </c>
      <c r="K117" s="42" t="s">
        <v>17</v>
      </c>
      <c r="L117" s="43" t="s">
        <v>15</v>
      </c>
    </row>
    <row r="118" spans="1:12" s="151" customFormat="1" ht="88.5" customHeight="1">
      <c r="A118" s="149">
        <v>107</v>
      </c>
      <c r="B118" s="167" t="s">
        <v>563</v>
      </c>
      <c r="C118" s="152" t="s">
        <v>14</v>
      </c>
      <c r="D118" s="168" t="s">
        <v>564</v>
      </c>
      <c r="E118" s="169" t="s">
        <v>76</v>
      </c>
      <c r="F118" s="170">
        <v>1</v>
      </c>
      <c r="G118" s="159">
        <f>2098344/1.12</f>
        <v>1873521.4285714284</v>
      </c>
      <c r="H118" s="159">
        <f t="shared" si="31"/>
        <v>1873521.4285714284</v>
      </c>
      <c r="I118" s="160">
        <f t="shared" si="32"/>
        <v>2098344</v>
      </c>
      <c r="J118" s="8" t="s">
        <v>240</v>
      </c>
      <c r="K118" s="42" t="s">
        <v>17</v>
      </c>
      <c r="L118" s="43" t="s">
        <v>15</v>
      </c>
    </row>
    <row r="119" spans="1:12" s="151" customFormat="1" ht="150" customHeight="1">
      <c r="A119" s="149">
        <v>108</v>
      </c>
      <c r="B119" s="167" t="s">
        <v>565</v>
      </c>
      <c r="C119" s="152" t="s">
        <v>14</v>
      </c>
      <c r="D119" s="168" t="s">
        <v>566</v>
      </c>
      <c r="E119" s="169" t="s">
        <v>76</v>
      </c>
      <c r="F119" s="170">
        <v>1</v>
      </c>
      <c r="G119" s="159">
        <f>2723954/1.12</f>
        <v>2432101.7857142854</v>
      </c>
      <c r="H119" s="159">
        <f t="shared" si="31"/>
        <v>2432101.7857142854</v>
      </c>
      <c r="I119" s="160">
        <f t="shared" si="32"/>
        <v>2723954</v>
      </c>
      <c r="J119" s="8" t="s">
        <v>240</v>
      </c>
      <c r="K119" s="42" t="s">
        <v>17</v>
      </c>
      <c r="L119" s="43" t="s">
        <v>15</v>
      </c>
    </row>
    <row r="120" spans="1:12" s="151" customFormat="1" ht="190.5" customHeight="1">
      <c r="A120" s="149">
        <v>109</v>
      </c>
      <c r="B120" s="162" t="s">
        <v>567</v>
      </c>
      <c r="C120" s="152" t="s">
        <v>14</v>
      </c>
      <c r="D120" s="150" t="s">
        <v>571</v>
      </c>
      <c r="E120" s="169" t="s">
        <v>76</v>
      </c>
      <c r="F120" s="170">
        <v>1</v>
      </c>
      <c r="G120" s="158">
        <v>1801533</v>
      </c>
      <c r="H120" s="159">
        <f t="shared" ref="H120" si="33">F120*G120</f>
        <v>1801533</v>
      </c>
      <c r="I120" s="160">
        <f t="shared" ref="I120" si="34">H120*1.12</f>
        <v>2017716.9600000002</v>
      </c>
      <c r="J120" s="8" t="s">
        <v>240</v>
      </c>
      <c r="K120" s="42" t="s">
        <v>17</v>
      </c>
      <c r="L120" s="43" t="s">
        <v>15</v>
      </c>
    </row>
    <row r="121" spans="1:12" s="151" customFormat="1" ht="78" customHeight="1">
      <c r="A121" s="149">
        <v>110</v>
      </c>
      <c r="B121" s="162" t="s">
        <v>568</v>
      </c>
      <c r="C121" s="152" t="s">
        <v>14</v>
      </c>
      <c r="D121" s="171" t="s">
        <v>596</v>
      </c>
      <c r="E121" s="169" t="s">
        <v>76</v>
      </c>
      <c r="F121" s="154">
        <v>10</v>
      </c>
      <c r="G121" s="158">
        <v>191428.57</v>
      </c>
      <c r="H121" s="159">
        <f t="shared" ref="H121:H123" si="35">F121*G121</f>
        <v>1914285.7000000002</v>
      </c>
      <c r="I121" s="160">
        <f t="shared" ref="I121:I123" si="36">H121*1.12</f>
        <v>2143999.9840000006</v>
      </c>
      <c r="J121" s="8" t="s">
        <v>58</v>
      </c>
      <c r="K121" s="42" t="s">
        <v>17</v>
      </c>
      <c r="L121" s="43" t="s">
        <v>15</v>
      </c>
    </row>
    <row r="122" spans="1:12" s="151" customFormat="1" ht="82.5" customHeight="1">
      <c r="A122" s="149">
        <v>111</v>
      </c>
      <c r="B122" s="162" t="s">
        <v>569</v>
      </c>
      <c r="C122" s="152" t="s">
        <v>14</v>
      </c>
      <c r="D122" s="150" t="s">
        <v>597</v>
      </c>
      <c r="E122" s="169" t="s">
        <v>76</v>
      </c>
      <c r="F122" s="154">
        <v>3</v>
      </c>
      <c r="G122" s="158">
        <v>141071.43</v>
      </c>
      <c r="H122" s="159">
        <f t="shared" si="35"/>
        <v>423214.29</v>
      </c>
      <c r="I122" s="160">
        <f t="shared" si="36"/>
        <v>474000.0048</v>
      </c>
      <c r="J122" s="8" t="s">
        <v>58</v>
      </c>
      <c r="K122" s="42" t="s">
        <v>17</v>
      </c>
      <c r="L122" s="43" t="s">
        <v>15</v>
      </c>
    </row>
    <row r="123" spans="1:12" s="151" customFormat="1" ht="121.5" customHeight="1">
      <c r="A123" s="149">
        <v>112</v>
      </c>
      <c r="B123" s="162" t="s">
        <v>570</v>
      </c>
      <c r="C123" s="152" t="s">
        <v>14</v>
      </c>
      <c r="D123" s="171" t="s">
        <v>598</v>
      </c>
      <c r="E123" s="169" t="s">
        <v>76</v>
      </c>
      <c r="F123" s="154">
        <v>3</v>
      </c>
      <c r="G123" s="158">
        <v>80357.142999999996</v>
      </c>
      <c r="H123" s="159">
        <f t="shared" si="35"/>
        <v>241071.429</v>
      </c>
      <c r="I123" s="160">
        <f t="shared" si="36"/>
        <v>270000.00048000005</v>
      </c>
      <c r="J123" s="8" t="s">
        <v>58</v>
      </c>
      <c r="K123" s="42" t="s">
        <v>17</v>
      </c>
      <c r="L123" s="43" t="s">
        <v>15</v>
      </c>
    </row>
    <row r="124" spans="1:12" s="151" customFormat="1" ht="103.5" customHeight="1">
      <c r="A124" s="149">
        <v>113</v>
      </c>
      <c r="B124" s="154" t="s">
        <v>579</v>
      </c>
      <c r="C124" s="152" t="s">
        <v>14</v>
      </c>
      <c r="D124" s="154" t="s">
        <v>584</v>
      </c>
      <c r="E124" s="154" t="s">
        <v>76</v>
      </c>
      <c r="F124" s="154">
        <v>2</v>
      </c>
      <c r="G124" s="79">
        <f>2653100/1.12</f>
        <v>2368839.2857142854</v>
      </c>
      <c r="H124" s="159">
        <f t="shared" ref="H124:H128" si="37">F124*G124</f>
        <v>4737678.5714285709</v>
      </c>
      <c r="I124" s="160">
        <f t="shared" ref="I124:I128" si="38">H124*1.12</f>
        <v>5306200</v>
      </c>
      <c r="J124" s="8" t="s">
        <v>589</v>
      </c>
      <c r="K124" s="42" t="s">
        <v>17</v>
      </c>
      <c r="L124" s="43" t="s">
        <v>15</v>
      </c>
    </row>
    <row r="125" spans="1:12" s="151" customFormat="1" ht="121.5" customHeight="1">
      <c r="A125" s="149">
        <v>114</v>
      </c>
      <c r="B125" s="154" t="s">
        <v>580</v>
      </c>
      <c r="C125" s="152" t="s">
        <v>14</v>
      </c>
      <c r="D125" s="154" t="s">
        <v>585</v>
      </c>
      <c r="E125" s="154" t="s">
        <v>76</v>
      </c>
      <c r="F125" s="154">
        <v>1</v>
      </c>
      <c r="G125" s="79">
        <f>2187000/1.12</f>
        <v>1952678.5714285711</v>
      </c>
      <c r="H125" s="159">
        <f t="shared" si="37"/>
        <v>1952678.5714285711</v>
      </c>
      <c r="I125" s="160">
        <f t="shared" si="38"/>
        <v>2187000</v>
      </c>
      <c r="J125" s="8" t="s">
        <v>589</v>
      </c>
      <c r="K125" s="42" t="s">
        <v>17</v>
      </c>
      <c r="L125" s="43" t="s">
        <v>15</v>
      </c>
    </row>
    <row r="126" spans="1:12" s="151" customFormat="1" ht="121.5" customHeight="1">
      <c r="A126" s="149">
        <v>115</v>
      </c>
      <c r="B126" s="154" t="s">
        <v>581</v>
      </c>
      <c r="C126" s="152" t="s">
        <v>14</v>
      </c>
      <c r="D126" s="154" t="s">
        <v>586</v>
      </c>
      <c r="E126" s="154" t="s">
        <v>76</v>
      </c>
      <c r="F126" s="154">
        <v>1</v>
      </c>
      <c r="G126" s="79">
        <f>3714300/1.12</f>
        <v>3316339.2857142854</v>
      </c>
      <c r="H126" s="159">
        <f t="shared" si="37"/>
        <v>3316339.2857142854</v>
      </c>
      <c r="I126" s="160">
        <f t="shared" si="38"/>
        <v>3714300</v>
      </c>
      <c r="J126" s="8" t="s">
        <v>589</v>
      </c>
      <c r="K126" s="42" t="s">
        <v>17</v>
      </c>
      <c r="L126" s="43" t="s">
        <v>15</v>
      </c>
    </row>
    <row r="127" spans="1:12" s="151" customFormat="1" ht="121.5" customHeight="1">
      <c r="A127" s="149">
        <v>116</v>
      </c>
      <c r="B127" s="154" t="s">
        <v>582</v>
      </c>
      <c r="C127" s="152" t="s">
        <v>14</v>
      </c>
      <c r="D127" s="154" t="s">
        <v>587</v>
      </c>
      <c r="E127" s="154" t="s">
        <v>76</v>
      </c>
      <c r="F127" s="154">
        <v>1</v>
      </c>
      <c r="G127" s="79">
        <f>398200/1.12</f>
        <v>355535.71428571426</v>
      </c>
      <c r="H127" s="159">
        <f t="shared" si="37"/>
        <v>355535.71428571426</v>
      </c>
      <c r="I127" s="160">
        <f t="shared" si="38"/>
        <v>398200</v>
      </c>
      <c r="J127" s="8" t="s">
        <v>589</v>
      </c>
      <c r="K127" s="42" t="s">
        <v>17</v>
      </c>
      <c r="L127" s="43" t="s">
        <v>15</v>
      </c>
    </row>
    <row r="128" spans="1:12" s="151" customFormat="1" ht="108" customHeight="1">
      <c r="A128" s="149">
        <v>117</v>
      </c>
      <c r="B128" s="154" t="s">
        <v>583</v>
      </c>
      <c r="C128" s="152" t="s">
        <v>14</v>
      </c>
      <c r="D128" s="154" t="s">
        <v>588</v>
      </c>
      <c r="E128" s="154" t="s">
        <v>76</v>
      </c>
      <c r="F128" s="154">
        <v>1</v>
      </c>
      <c r="G128" s="79">
        <f>398200/1.12</f>
        <v>355535.71428571426</v>
      </c>
      <c r="H128" s="159">
        <f t="shared" si="37"/>
        <v>355535.71428571426</v>
      </c>
      <c r="I128" s="160">
        <f t="shared" si="38"/>
        <v>398200</v>
      </c>
      <c r="J128" s="8" t="s">
        <v>589</v>
      </c>
      <c r="K128" s="42" t="s">
        <v>17</v>
      </c>
      <c r="L128" s="43" t="s">
        <v>15</v>
      </c>
    </row>
    <row r="129" spans="1:13" s="151" customFormat="1" ht="150" customHeight="1">
      <c r="A129" s="149">
        <v>118</v>
      </c>
      <c r="B129" s="150" t="s">
        <v>590</v>
      </c>
      <c r="C129" s="150" t="s">
        <v>46</v>
      </c>
      <c r="D129" s="150" t="s">
        <v>591</v>
      </c>
      <c r="E129" s="150" t="s">
        <v>11</v>
      </c>
      <c r="F129" s="150">
        <v>1</v>
      </c>
      <c r="G129" s="79">
        <f>18200000/1.12</f>
        <v>16249999.999999998</v>
      </c>
      <c r="H129" s="159">
        <f t="shared" ref="H129" si="39">F129*G129</f>
        <v>16249999.999999998</v>
      </c>
      <c r="I129" s="160">
        <f t="shared" ref="I129" si="40">H129*1.12</f>
        <v>18200000</v>
      </c>
      <c r="J129" s="8" t="s">
        <v>589</v>
      </c>
      <c r="K129" s="42" t="s">
        <v>17</v>
      </c>
      <c r="L129" s="43" t="s">
        <v>15</v>
      </c>
    </row>
    <row r="130" spans="1:13" s="151" customFormat="1" ht="409.5" customHeight="1">
      <c r="A130" s="149">
        <v>119</v>
      </c>
      <c r="B130" s="172" t="s">
        <v>594</v>
      </c>
      <c r="C130" s="173" t="s">
        <v>46</v>
      </c>
      <c r="D130" s="150" t="s">
        <v>595</v>
      </c>
      <c r="E130" s="146" t="s">
        <v>11</v>
      </c>
      <c r="F130" s="146">
        <v>1</v>
      </c>
      <c r="G130" s="174">
        <f>21000000/1.12</f>
        <v>18750000</v>
      </c>
      <c r="H130" s="159">
        <f t="shared" ref="H130" si="41">F130*G130</f>
        <v>18750000</v>
      </c>
      <c r="I130" s="160">
        <f t="shared" ref="I130" si="42">H130*1.12</f>
        <v>21000000.000000004</v>
      </c>
      <c r="J130" s="8" t="s">
        <v>240</v>
      </c>
      <c r="K130" s="42" t="s">
        <v>17</v>
      </c>
      <c r="L130" s="43" t="s">
        <v>15</v>
      </c>
    </row>
    <row r="131" spans="1:13" s="151" customFormat="1" ht="316.5" customHeight="1" thickBot="1">
      <c r="A131" s="193">
        <v>120</v>
      </c>
      <c r="B131" s="194" t="s">
        <v>599</v>
      </c>
      <c r="C131" s="195" t="s">
        <v>46</v>
      </c>
      <c r="D131" s="194" t="s">
        <v>600</v>
      </c>
      <c r="E131" s="196" t="s">
        <v>11</v>
      </c>
      <c r="F131" s="196">
        <v>1</v>
      </c>
      <c r="G131" s="197">
        <v>126909978</v>
      </c>
      <c r="H131" s="198">
        <f t="shared" ref="H131:H132" si="43">F131*G131</f>
        <v>126909978</v>
      </c>
      <c r="I131" s="199">
        <f t="shared" ref="I131:I132" si="44">H131*1.12</f>
        <v>142139175.36000001</v>
      </c>
      <c r="J131" s="187" t="s">
        <v>589</v>
      </c>
      <c r="K131" s="200" t="s">
        <v>17</v>
      </c>
      <c r="L131" s="185" t="s">
        <v>15</v>
      </c>
    </row>
    <row r="132" spans="1:13" s="151" customFormat="1" ht="108" customHeight="1">
      <c r="A132" s="189">
        <v>121</v>
      </c>
      <c r="B132" s="190" t="s">
        <v>603</v>
      </c>
      <c r="C132" s="190" t="s">
        <v>14</v>
      </c>
      <c r="D132" s="190" t="s">
        <v>604</v>
      </c>
      <c r="E132" s="190" t="s">
        <v>76</v>
      </c>
      <c r="F132" s="190">
        <v>3</v>
      </c>
      <c r="G132" s="181">
        <v>233567.86</v>
      </c>
      <c r="H132" s="191">
        <f t="shared" si="43"/>
        <v>700703.58</v>
      </c>
      <c r="I132" s="192">
        <f t="shared" si="44"/>
        <v>784788.00959999999</v>
      </c>
      <c r="J132" s="182" t="s">
        <v>240</v>
      </c>
      <c r="K132" s="56" t="s">
        <v>17</v>
      </c>
      <c r="L132" s="180" t="s">
        <v>15</v>
      </c>
    </row>
    <row r="133" spans="1:13" s="151" customFormat="1" ht="183" customHeight="1">
      <c r="A133" s="149">
        <v>122</v>
      </c>
      <c r="B133" s="154" t="s">
        <v>606</v>
      </c>
      <c r="C133" s="154" t="s">
        <v>14</v>
      </c>
      <c r="D133" s="150" t="s">
        <v>607</v>
      </c>
      <c r="E133" s="146" t="s">
        <v>11</v>
      </c>
      <c r="F133" s="146">
        <v>1</v>
      </c>
      <c r="G133" s="79">
        <v>4207551</v>
      </c>
      <c r="H133" s="159">
        <f t="shared" ref="H133" si="45">F133*G133</f>
        <v>4207551</v>
      </c>
      <c r="I133" s="160">
        <f t="shared" ref="I133" si="46">H133*1.12</f>
        <v>4712457.12</v>
      </c>
      <c r="J133" s="8" t="s">
        <v>470</v>
      </c>
      <c r="K133" s="42" t="s">
        <v>17</v>
      </c>
      <c r="L133" s="43" t="s">
        <v>15</v>
      </c>
    </row>
    <row r="134" spans="1:13" s="151" customFormat="1" ht="183" customHeight="1">
      <c r="A134" s="149">
        <v>123</v>
      </c>
      <c r="B134" s="154" t="s">
        <v>616</v>
      </c>
      <c r="C134" s="154" t="s">
        <v>14</v>
      </c>
      <c r="D134" s="150" t="s">
        <v>617</v>
      </c>
      <c r="E134" s="154" t="s">
        <v>76</v>
      </c>
      <c r="F134" s="154">
        <v>14</v>
      </c>
      <c r="G134" s="79">
        <v>612121.42857142852</v>
      </c>
      <c r="H134" s="159">
        <f t="shared" ref="H134" si="47">F134*G134</f>
        <v>8569700</v>
      </c>
      <c r="I134" s="160">
        <f t="shared" ref="I134" si="48">H134*1.12</f>
        <v>9598064</v>
      </c>
      <c r="J134" s="8" t="s">
        <v>269</v>
      </c>
      <c r="K134" s="42" t="s">
        <v>17</v>
      </c>
      <c r="L134" s="43" t="s">
        <v>15</v>
      </c>
    </row>
    <row r="135" spans="1:13" s="151" customFormat="1" ht="110.25">
      <c r="A135" s="149">
        <v>124</v>
      </c>
      <c r="B135" s="154" t="s">
        <v>618</v>
      </c>
      <c r="C135" s="154" t="s">
        <v>14</v>
      </c>
      <c r="D135" s="150" t="s">
        <v>619</v>
      </c>
      <c r="E135" s="154" t="s">
        <v>76</v>
      </c>
      <c r="F135" s="154">
        <v>1</v>
      </c>
      <c r="G135" s="79">
        <v>2797901.7857142854</v>
      </c>
      <c r="H135" s="159">
        <f t="shared" ref="H135:H141" si="49">F135*G135</f>
        <v>2797901.7857142854</v>
      </c>
      <c r="I135" s="160">
        <f t="shared" ref="I135:I143" si="50">H135*1.12</f>
        <v>3133650</v>
      </c>
      <c r="J135" s="8" t="s">
        <v>269</v>
      </c>
      <c r="K135" s="42" t="s">
        <v>17</v>
      </c>
      <c r="L135" s="43" t="s">
        <v>15</v>
      </c>
    </row>
    <row r="136" spans="1:13" s="211" customFormat="1" ht="127.5" customHeight="1">
      <c r="A136" s="202">
        <v>125</v>
      </c>
      <c r="B136" s="203" t="s">
        <v>625</v>
      </c>
      <c r="C136" s="203" t="s">
        <v>14</v>
      </c>
      <c r="D136" s="204" t="s">
        <v>629</v>
      </c>
      <c r="E136" s="205" t="s">
        <v>76</v>
      </c>
      <c r="F136" s="205">
        <v>1</v>
      </c>
      <c r="G136" s="206">
        <v>1789059</v>
      </c>
      <c r="H136" s="207">
        <f t="shared" si="49"/>
        <v>1789059</v>
      </c>
      <c r="I136" s="208">
        <f t="shared" si="50"/>
        <v>2003746.08</v>
      </c>
      <c r="J136" s="209" t="s">
        <v>240</v>
      </c>
      <c r="K136" s="210" t="s">
        <v>17</v>
      </c>
      <c r="L136" s="203" t="s">
        <v>15</v>
      </c>
    </row>
    <row r="137" spans="1:13" s="211" customFormat="1" ht="47.25">
      <c r="A137" s="202">
        <v>126</v>
      </c>
      <c r="B137" s="203" t="s">
        <v>626</v>
      </c>
      <c r="C137" s="203" t="s">
        <v>14</v>
      </c>
      <c r="D137" s="204" t="s">
        <v>630</v>
      </c>
      <c r="E137" s="205" t="s">
        <v>76</v>
      </c>
      <c r="F137" s="205">
        <v>1</v>
      </c>
      <c r="G137" s="206">
        <v>183170</v>
      </c>
      <c r="H137" s="207">
        <f t="shared" si="49"/>
        <v>183170</v>
      </c>
      <c r="I137" s="208">
        <f t="shared" si="50"/>
        <v>205150.40000000002</v>
      </c>
      <c r="J137" s="209" t="s">
        <v>240</v>
      </c>
      <c r="K137" s="210" t="s">
        <v>17</v>
      </c>
      <c r="L137" s="203" t="s">
        <v>15</v>
      </c>
    </row>
    <row r="138" spans="1:13" s="211" customFormat="1" ht="47.25">
      <c r="A138" s="202">
        <v>127</v>
      </c>
      <c r="B138" s="203" t="s">
        <v>626</v>
      </c>
      <c r="C138" s="203" t="s">
        <v>14</v>
      </c>
      <c r="D138" s="204" t="s">
        <v>631</v>
      </c>
      <c r="E138" s="205" t="s">
        <v>76</v>
      </c>
      <c r="F138" s="205">
        <v>1</v>
      </c>
      <c r="G138" s="206">
        <v>183170</v>
      </c>
      <c r="H138" s="207">
        <f t="shared" si="49"/>
        <v>183170</v>
      </c>
      <c r="I138" s="208">
        <f t="shared" si="50"/>
        <v>205150.40000000002</v>
      </c>
      <c r="J138" s="209" t="s">
        <v>240</v>
      </c>
      <c r="K138" s="210" t="s">
        <v>17</v>
      </c>
      <c r="L138" s="203" t="s">
        <v>15</v>
      </c>
    </row>
    <row r="139" spans="1:13" s="211" customFormat="1" ht="47.25">
      <c r="A139" s="202">
        <v>128</v>
      </c>
      <c r="B139" s="203" t="s">
        <v>626</v>
      </c>
      <c r="C139" s="203" t="s">
        <v>14</v>
      </c>
      <c r="D139" s="204" t="s">
        <v>632</v>
      </c>
      <c r="E139" s="205" t="s">
        <v>76</v>
      </c>
      <c r="F139" s="205">
        <v>1</v>
      </c>
      <c r="G139" s="206">
        <v>183170</v>
      </c>
      <c r="H139" s="207">
        <f t="shared" si="49"/>
        <v>183170</v>
      </c>
      <c r="I139" s="208">
        <f t="shared" si="50"/>
        <v>205150.40000000002</v>
      </c>
      <c r="J139" s="209" t="s">
        <v>240</v>
      </c>
      <c r="K139" s="210" t="s">
        <v>17</v>
      </c>
      <c r="L139" s="203" t="s">
        <v>15</v>
      </c>
    </row>
    <row r="140" spans="1:13" s="211" customFormat="1" ht="78.75">
      <c r="A140" s="202">
        <v>129</v>
      </c>
      <c r="B140" s="203" t="s">
        <v>627</v>
      </c>
      <c r="C140" s="203" t="s">
        <v>14</v>
      </c>
      <c r="D140" s="204" t="s">
        <v>633</v>
      </c>
      <c r="E140" s="205" t="s">
        <v>76</v>
      </c>
      <c r="F140" s="205">
        <v>1</v>
      </c>
      <c r="G140" s="206">
        <v>859001</v>
      </c>
      <c r="H140" s="207">
        <f t="shared" si="49"/>
        <v>859001</v>
      </c>
      <c r="I140" s="208">
        <f t="shared" si="50"/>
        <v>962081.12000000011</v>
      </c>
      <c r="J140" s="209" t="s">
        <v>240</v>
      </c>
      <c r="K140" s="210" t="s">
        <v>17</v>
      </c>
      <c r="L140" s="203" t="s">
        <v>15</v>
      </c>
    </row>
    <row r="141" spans="1:13" s="211" customFormat="1" ht="47.25">
      <c r="A141" s="202">
        <v>130</v>
      </c>
      <c r="B141" s="203" t="s">
        <v>628</v>
      </c>
      <c r="C141" s="203" t="s">
        <v>14</v>
      </c>
      <c r="D141" s="204" t="s">
        <v>634</v>
      </c>
      <c r="E141" s="205" t="s">
        <v>76</v>
      </c>
      <c r="F141" s="205">
        <v>1</v>
      </c>
      <c r="G141" s="206">
        <v>397920</v>
      </c>
      <c r="H141" s="207">
        <f t="shared" si="49"/>
        <v>397920</v>
      </c>
      <c r="I141" s="208">
        <f t="shared" si="50"/>
        <v>445670.40000000002</v>
      </c>
      <c r="J141" s="209" t="s">
        <v>240</v>
      </c>
      <c r="K141" s="210" t="s">
        <v>17</v>
      </c>
      <c r="L141" s="203" t="s">
        <v>15</v>
      </c>
    </row>
    <row r="142" spans="1:13" s="211" customFormat="1" ht="354.75" customHeight="1">
      <c r="A142" s="202">
        <v>131</v>
      </c>
      <c r="B142" s="212" t="s">
        <v>635</v>
      </c>
      <c r="C142" s="213" t="s">
        <v>14</v>
      </c>
      <c r="D142" s="214" t="s">
        <v>636</v>
      </c>
      <c r="E142" s="205" t="s">
        <v>11</v>
      </c>
      <c r="F142" s="205">
        <v>2</v>
      </c>
      <c r="G142" s="207">
        <v>2217438.39</v>
      </c>
      <c r="H142" s="207">
        <f>F142*G142</f>
        <v>4434876.78</v>
      </c>
      <c r="I142" s="208">
        <f t="shared" si="50"/>
        <v>4967061.9936000006</v>
      </c>
      <c r="J142" s="209" t="s">
        <v>227</v>
      </c>
      <c r="K142" s="210" t="s">
        <v>17</v>
      </c>
      <c r="L142" s="203" t="s">
        <v>15</v>
      </c>
    </row>
    <row r="143" spans="1:13" s="211" customFormat="1" ht="94.5">
      <c r="A143" s="202">
        <v>132</v>
      </c>
      <c r="B143" s="212" t="s">
        <v>648</v>
      </c>
      <c r="C143" s="213" t="s">
        <v>46</v>
      </c>
      <c r="D143" s="214" t="s">
        <v>649</v>
      </c>
      <c r="E143" s="205" t="s">
        <v>11</v>
      </c>
      <c r="F143" s="205">
        <v>1</v>
      </c>
      <c r="G143" s="207">
        <v>69193672</v>
      </c>
      <c r="H143" s="207">
        <f>F143*G143</f>
        <v>69193672</v>
      </c>
      <c r="I143" s="208">
        <f t="shared" si="50"/>
        <v>77496912.640000001</v>
      </c>
      <c r="J143" s="209" t="s">
        <v>650</v>
      </c>
      <c r="K143" s="210" t="s">
        <v>17</v>
      </c>
      <c r="L143" s="203" t="s">
        <v>15</v>
      </c>
    </row>
    <row r="144" spans="1:13" s="11" customFormat="1" ht="28.5" customHeight="1">
      <c r="A144" s="20"/>
      <c r="B144" s="177"/>
      <c r="C144" s="22"/>
      <c r="D144" s="178" t="s">
        <v>28</v>
      </c>
      <c r="E144" s="22"/>
      <c r="F144" s="22"/>
      <c r="G144" s="22"/>
      <c r="H144" s="85">
        <f>SUM(H12:H143)</f>
        <v>587449407.86328578</v>
      </c>
      <c r="I144" s="85">
        <f>SUM(I12:I143)</f>
        <v>657943336.80688012</v>
      </c>
      <c r="J144" s="22"/>
      <c r="K144" s="23"/>
      <c r="L144" s="23"/>
      <c r="M144" s="179"/>
    </row>
    <row r="145" spans="1:12" s="11" customFormat="1" ht="28.5" customHeight="1">
      <c r="A145" s="24"/>
      <c r="B145" s="228" t="s">
        <v>35</v>
      </c>
      <c r="C145" s="229"/>
      <c r="D145" s="229"/>
      <c r="E145" s="229"/>
      <c r="F145" s="229"/>
      <c r="G145" s="229"/>
      <c r="H145" s="229"/>
      <c r="I145" s="229"/>
      <c r="J145" s="229"/>
      <c r="K145" s="229"/>
      <c r="L145" s="230"/>
    </row>
    <row r="146" spans="1:12" ht="168.75" customHeight="1">
      <c r="A146" s="44">
        <v>1</v>
      </c>
      <c r="B146" s="14" t="s">
        <v>59</v>
      </c>
      <c r="C146" s="14" t="s">
        <v>46</v>
      </c>
      <c r="D146" s="14" t="s">
        <v>47</v>
      </c>
      <c r="E146" s="46" t="s">
        <v>45</v>
      </c>
      <c r="F146" s="14">
        <v>1</v>
      </c>
      <c r="G146" s="42"/>
      <c r="H146" s="42">
        <v>38557025</v>
      </c>
      <c r="I146" s="42">
        <f>H146*1.12</f>
        <v>43183868.000000007</v>
      </c>
      <c r="J146" s="14" t="s">
        <v>157</v>
      </c>
      <c r="K146" s="14"/>
      <c r="L146" s="40" t="s">
        <v>15</v>
      </c>
    </row>
    <row r="147" spans="1:12" s="11" customFormat="1" ht="28.5" customHeight="1">
      <c r="A147" s="20"/>
      <c r="B147" s="226" t="s">
        <v>36</v>
      </c>
      <c r="C147" s="227"/>
      <c r="D147" s="227"/>
      <c r="E147" s="227"/>
      <c r="F147" s="227"/>
      <c r="G147" s="227"/>
      <c r="H147" s="21">
        <f>H146</f>
        <v>38557025</v>
      </c>
      <c r="I147" s="21">
        <f>I146</f>
        <v>43183868.000000007</v>
      </c>
      <c r="J147" s="22" t="s">
        <v>0</v>
      </c>
      <c r="K147" s="23"/>
      <c r="L147" s="23"/>
    </row>
    <row r="148" spans="1:12" s="11" customFormat="1" ht="23.25" customHeight="1">
      <c r="A148" s="24"/>
      <c r="B148" s="237" t="s">
        <v>27</v>
      </c>
      <c r="C148" s="238"/>
      <c r="D148" s="238"/>
      <c r="E148" s="238"/>
      <c r="F148" s="238"/>
      <c r="G148" s="238"/>
      <c r="H148" s="238"/>
      <c r="I148" s="238"/>
      <c r="J148" s="238"/>
      <c r="K148" s="238"/>
      <c r="L148" s="239"/>
    </row>
    <row r="149" spans="1:12" s="74" customFormat="1" ht="54.75" customHeight="1">
      <c r="A149" s="44">
        <v>1</v>
      </c>
      <c r="B149" s="35" t="s">
        <v>37</v>
      </c>
      <c r="C149" s="40" t="s">
        <v>14</v>
      </c>
      <c r="D149" s="35" t="s">
        <v>330</v>
      </c>
      <c r="E149" s="41" t="s">
        <v>10</v>
      </c>
      <c r="F149" s="41">
        <v>1</v>
      </c>
      <c r="G149" s="5"/>
      <c r="H149" s="5">
        <v>2986607</v>
      </c>
      <c r="I149" s="5">
        <f t="shared" ref="I149:I151" si="51">H149*1.12</f>
        <v>3344999.8400000003</v>
      </c>
      <c r="J149" s="43" t="s">
        <v>57</v>
      </c>
      <c r="K149" s="43"/>
      <c r="L149" s="34" t="s">
        <v>317</v>
      </c>
    </row>
    <row r="150" spans="1:12" ht="60">
      <c r="A150" s="44">
        <v>2</v>
      </c>
      <c r="B150" s="33" t="s">
        <v>12</v>
      </c>
      <c r="C150" s="40" t="s">
        <v>14</v>
      </c>
      <c r="D150" s="33" t="s">
        <v>38</v>
      </c>
      <c r="E150" s="41" t="s">
        <v>10</v>
      </c>
      <c r="F150" s="41">
        <v>1</v>
      </c>
      <c r="G150" s="5"/>
      <c r="H150" s="5">
        <v>1832000</v>
      </c>
      <c r="I150" s="5">
        <f t="shared" si="51"/>
        <v>2051840.0000000002</v>
      </c>
      <c r="J150" s="43" t="s">
        <v>57</v>
      </c>
      <c r="K150" s="43"/>
      <c r="L150" s="34" t="s">
        <v>39</v>
      </c>
    </row>
    <row r="151" spans="1:12" ht="58.5" customHeight="1">
      <c r="A151" s="44">
        <v>3</v>
      </c>
      <c r="B151" s="43" t="s">
        <v>25</v>
      </c>
      <c r="C151" s="7" t="s">
        <v>14</v>
      </c>
      <c r="D151" s="43" t="s">
        <v>40</v>
      </c>
      <c r="E151" s="7" t="s">
        <v>10</v>
      </c>
      <c r="F151" s="43">
        <v>1</v>
      </c>
      <c r="G151" s="8"/>
      <c r="H151" s="37">
        <v>1926000</v>
      </c>
      <c r="I151" s="45">
        <f t="shared" si="51"/>
        <v>2157120</v>
      </c>
      <c r="J151" s="7" t="s">
        <v>57</v>
      </c>
      <c r="K151" s="7"/>
      <c r="L151" s="7" t="s">
        <v>16</v>
      </c>
    </row>
    <row r="152" spans="1:12" ht="69.75" customHeight="1">
      <c r="A152" s="44">
        <v>4</v>
      </c>
      <c r="B152" s="43" t="s">
        <v>55</v>
      </c>
      <c r="C152" s="7" t="s">
        <v>14</v>
      </c>
      <c r="D152" s="43" t="s">
        <v>56</v>
      </c>
      <c r="E152" s="7" t="s">
        <v>10</v>
      </c>
      <c r="F152" s="43">
        <v>1</v>
      </c>
      <c r="G152" s="8"/>
      <c r="H152" s="60" t="s">
        <v>126</v>
      </c>
      <c r="I152" s="45"/>
      <c r="J152" s="43"/>
      <c r="K152" s="7"/>
      <c r="L152" s="7"/>
    </row>
    <row r="153" spans="1:12" ht="105" customHeight="1">
      <c r="A153" s="44">
        <v>5</v>
      </c>
      <c r="B153" s="7" t="s">
        <v>53</v>
      </c>
      <c r="C153" s="40" t="s">
        <v>14</v>
      </c>
      <c r="D153" s="7" t="s">
        <v>54</v>
      </c>
      <c r="E153" s="7" t="s">
        <v>10</v>
      </c>
      <c r="F153" s="43">
        <v>1</v>
      </c>
      <c r="G153" s="59"/>
      <c r="H153" s="60" t="s">
        <v>126</v>
      </c>
      <c r="I153" s="61"/>
      <c r="J153" s="43"/>
      <c r="K153" s="7"/>
      <c r="L153" s="7"/>
    </row>
    <row r="154" spans="1:12" s="74" customFormat="1" ht="105" customHeight="1">
      <c r="A154" s="44">
        <v>6</v>
      </c>
      <c r="B154" s="7" t="s">
        <v>152</v>
      </c>
      <c r="C154" s="40" t="s">
        <v>14</v>
      </c>
      <c r="D154" s="67" t="s">
        <v>155</v>
      </c>
      <c r="E154" s="7" t="s">
        <v>10</v>
      </c>
      <c r="F154" s="43">
        <v>1</v>
      </c>
      <c r="G154" s="68"/>
      <c r="H154" s="37">
        <v>800000</v>
      </c>
      <c r="I154" s="5">
        <f>H154*1.12</f>
        <v>896000.00000000012</v>
      </c>
      <c r="J154" s="7" t="s">
        <v>142</v>
      </c>
      <c r="K154" s="7"/>
      <c r="L154" s="42" t="s">
        <v>15</v>
      </c>
    </row>
    <row r="155" spans="1:12" s="74" customFormat="1" ht="105" customHeight="1">
      <c r="A155" s="44">
        <v>7</v>
      </c>
      <c r="B155" s="7" t="s">
        <v>153</v>
      </c>
      <c r="C155" s="40" t="s">
        <v>14</v>
      </c>
      <c r="D155" s="14" t="s">
        <v>156</v>
      </c>
      <c r="E155" s="7" t="s">
        <v>10</v>
      </c>
      <c r="F155" s="43">
        <v>1</v>
      </c>
      <c r="G155" s="68"/>
      <c r="H155" s="37">
        <v>2500000</v>
      </c>
      <c r="I155" s="5">
        <f>H155*1.12</f>
        <v>2800000.0000000005</v>
      </c>
      <c r="J155" s="7" t="s">
        <v>142</v>
      </c>
      <c r="K155" s="7"/>
      <c r="L155" s="42" t="s">
        <v>15</v>
      </c>
    </row>
    <row r="156" spans="1:12" s="74" customFormat="1" ht="105" customHeight="1">
      <c r="A156" s="44">
        <v>8</v>
      </c>
      <c r="B156" s="7" t="s">
        <v>193</v>
      </c>
      <c r="C156" s="40" t="s">
        <v>14</v>
      </c>
      <c r="D156" s="14" t="s">
        <v>189</v>
      </c>
      <c r="E156" s="7" t="s">
        <v>10</v>
      </c>
      <c r="F156" s="43">
        <v>1</v>
      </c>
      <c r="G156" s="68"/>
      <c r="H156" s="37">
        <v>1500000</v>
      </c>
      <c r="I156" s="5">
        <f>H156*1.18</f>
        <v>1770000</v>
      </c>
      <c r="J156" s="57" t="s">
        <v>190</v>
      </c>
      <c r="K156" s="7"/>
      <c r="L156" s="42" t="s">
        <v>191</v>
      </c>
    </row>
    <row r="157" spans="1:12" s="105" customFormat="1" ht="105" customHeight="1">
      <c r="A157" s="95">
        <v>9</v>
      </c>
      <c r="B157" s="107" t="s">
        <v>265</v>
      </c>
      <c r="C157" s="108" t="s">
        <v>14</v>
      </c>
      <c r="D157" s="98" t="s">
        <v>268</v>
      </c>
      <c r="E157" s="96" t="s">
        <v>10</v>
      </c>
      <c r="F157" s="109">
        <v>1</v>
      </c>
      <c r="G157" s="110"/>
      <c r="H157" s="111">
        <v>4500000</v>
      </c>
      <c r="I157" s="5">
        <f t="shared" ref="I157:I162" si="52">H157*1.12</f>
        <v>5040000.0000000009</v>
      </c>
      <c r="J157" s="112" t="s">
        <v>266</v>
      </c>
      <c r="K157" s="96"/>
      <c r="L157" s="113" t="s">
        <v>267</v>
      </c>
    </row>
    <row r="158" spans="1:12" s="74" customFormat="1" ht="105" customHeight="1">
      <c r="A158" s="44">
        <v>10</v>
      </c>
      <c r="B158" s="133" t="s">
        <v>353</v>
      </c>
      <c r="C158" s="40" t="s">
        <v>346</v>
      </c>
      <c r="D158" s="133" t="s">
        <v>354</v>
      </c>
      <c r="E158" s="7" t="s">
        <v>10</v>
      </c>
      <c r="F158" s="43">
        <v>1</v>
      </c>
      <c r="G158" s="134"/>
      <c r="H158" s="5">
        <v>2000000</v>
      </c>
      <c r="I158" s="5">
        <f t="shared" si="52"/>
        <v>2240000</v>
      </c>
      <c r="J158" s="43" t="s">
        <v>137</v>
      </c>
      <c r="K158" s="7"/>
      <c r="L158" s="42" t="s">
        <v>267</v>
      </c>
    </row>
    <row r="159" spans="1:12" s="74" customFormat="1" ht="93" customHeight="1">
      <c r="A159" s="44">
        <v>11</v>
      </c>
      <c r="B159" s="136" t="s">
        <v>361</v>
      </c>
      <c r="C159" s="132" t="s">
        <v>346</v>
      </c>
      <c r="D159" s="136" t="s">
        <v>363</v>
      </c>
      <c r="E159" s="7" t="s">
        <v>10</v>
      </c>
      <c r="F159" s="43">
        <v>1</v>
      </c>
      <c r="G159" s="90"/>
      <c r="H159" s="90">
        <v>51339.29</v>
      </c>
      <c r="I159" s="127">
        <f t="shared" si="52"/>
        <v>57500.00480000001</v>
      </c>
      <c r="J159" s="43" t="s">
        <v>57</v>
      </c>
      <c r="K159" s="42"/>
      <c r="L159" s="42" t="s">
        <v>15</v>
      </c>
    </row>
    <row r="160" spans="1:12" s="74" customFormat="1" ht="93" customHeight="1">
      <c r="A160" s="44">
        <v>12</v>
      </c>
      <c r="B160" s="136" t="s">
        <v>362</v>
      </c>
      <c r="C160" s="132" t="s">
        <v>346</v>
      </c>
      <c r="D160" s="136" t="s">
        <v>366</v>
      </c>
      <c r="E160" s="7" t="s">
        <v>10</v>
      </c>
      <c r="F160" s="43">
        <v>1</v>
      </c>
      <c r="G160" s="90"/>
      <c r="H160" s="90">
        <v>428.57</v>
      </c>
      <c r="I160" s="127">
        <f t="shared" si="52"/>
        <v>479.99840000000006</v>
      </c>
      <c r="J160" s="43" t="s">
        <v>57</v>
      </c>
      <c r="K160" s="42"/>
      <c r="L160" s="42" t="s">
        <v>15</v>
      </c>
    </row>
    <row r="161" spans="1:12" s="74" customFormat="1" ht="93" customHeight="1">
      <c r="A161" s="44">
        <v>13</v>
      </c>
      <c r="B161" s="136" t="s">
        <v>365</v>
      </c>
      <c r="C161" s="132" t="s">
        <v>346</v>
      </c>
      <c r="D161" s="136" t="s">
        <v>364</v>
      </c>
      <c r="E161" s="7" t="s">
        <v>10</v>
      </c>
      <c r="F161" s="43">
        <v>1</v>
      </c>
      <c r="G161" s="90"/>
      <c r="H161" s="90">
        <v>64508.93</v>
      </c>
      <c r="I161" s="127">
        <f t="shared" si="52"/>
        <v>72250.001600000003</v>
      </c>
      <c r="J161" s="43" t="s">
        <v>57</v>
      </c>
      <c r="K161" s="42"/>
      <c r="L161" s="42" t="s">
        <v>15</v>
      </c>
    </row>
    <row r="162" spans="1:12" s="139" customFormat="1" ht="93" customHeight="1">
      <c r="A162" s="44">
        <v>14</v>
      </c>
      <c r="B162" s="136" t="s">
        <v>395</v>
      </c>
      <c r="C162" s="132" t="s">
        <v>346</v>
      </c>
      <c r="D162" s="137" t="s">
        <v>398</v>
      </c>
      <c r="E162" s="7" t="s">
        <v>10</v>
      </c>
      <c r="F162" s="43">
        <v>1</v>
      </c>
      <c r="G162" s="90"/>
      <c r="H162" s="90">
        <v>125000</v>
      </c>
      <c r="I162" s="127">
        <f t="shared" si="52"/>
        <v>140000</v>
      </c>
      <c r="J162" s="43" t="s">
        <v>142</v>
      </c>
      <c r="K162" s="42"/>
      <c r="L162" s="42" t="s">
        <v>15</v>
      </c>
    </row>
    <row r="163" spans="1:12" s="11" customFormat="1" ht="22.5" customHeight="1">
      <c r="A163" s="25"/>
      <c r="B163" s="231" t="s">
        <v>29</v>
      </c>
      <c r="C163" s="232"/>
      <c r="D163" s="232"/>
      <c r="E163" s="232"/>
      <c r="F163" s="232"/>
      <c r="G163" s="233"/>
      <c r="H163" s="86">
        <f>SUM(H149:H162)</f>
        <v>18285883.789999999</v>
      </c>
      <c r="I163" s="86">
        <f>SUM(I149:I162)</f>
        <v>20570189.844800003</v>
      </c>
      <c r="J163" s="22"/>
      <c r="K163" s="23"/>
      <c r="L163" s="23"/>
    </row>
    <row r="164" spans="1:12" s="11" customFormat="1" ht="24" customHeight="1">
      <c r="A164" s="25"/>
      <c r="B164" s="231" t="s">
        <v>30</v>
      </c>
      <c r="C164" s="232"/>
      <c r="D164" s="232"/>
      <c r="E164" s="232"/>
      <c r="F164" s="232"/>
      <c r="G164" s="233"/>
      <c r="H164" s="86">
        <f>H144+H163+H147</f>
        <v>644292316.65328574</v>
      </c>
      <c r="I164" s="86">
        <f>I144+I163+I147</f>
        <v>721697394.65168011</v>
      </c>
      <c r="J164" s="22"/>
      <c r="K164" s="23"/>
      <c r="L164" s="23"/>
    </row>
    <row r="165" spans="1:12" ht="73.5" customHeight="1">
      <c r="A165" s="175"/>
      <c r="B165" s="248" t="s">
        <v>602</v>
      </c>
      <c r="C165" s="249"/>
      <c r="D165" s="249"/>
      <c r="E165" s="249"/>
      <c r="F165" s="249"/>
      <c r="G165" s="249"/>
      <c r="H165" s="249"/>
      <c r="I165" s="249"/>
      <c r="J165" s="249"/>
      <c r="K165" s="249"/>
      <c r="L165" s="250"/>
    </row>
    <row r="166" spans="1:12" s="11" customFormat="1" ht="26.25" customHeight="1">
      <c r="A166" s="26"/>
      <c r="B166" s="237" t="s">
        <v>26</v>
      </c>
      <c r="C166" s="238"/>
      <c r="D166" s="238"/>
      <c r="E166" s="238"/>
      <c r="F166" s="238"/>
      <c r="G166" s="238"/>
      <c r="H166" s="238"/>
      <c r="I166" s="238"/>
      <c r="J166" s="238"/>
      <c r="K166" s="238"/>
      <c r="L166" s="239"/>
    </row>
    <row r="167" spans="1:12" ht="54.75" customHeight="1">
      <c r="A167" s="44">
        <v>1</v>
      </c>
      <c r="B167" s="33" t="s">
        <v>13</v>
      </c>
      <c r="C167" s="40" t="s">
        <v>33</v>
      </c>
      <c r="D167" s="33" t="s">
        <v>13</v>
      </c>
      <c r="E167" s="41" t="s">
        <v>11</v>
      </c>
      <c r="F167" s="41">
        <v>1</v>
      </c>
      <c r="G167" s="5">
        <v>2974000</v>
      </c>
      <c r="H167" s="5">
        <f>F167*G167</f>
        <v>2974000</v>
      </c>
      <c r="I167" s="5">
        <f t="shared" ref="I167:I185" si="53">H167*1.12</f>
        <v>3330880.0000000005</v>
      </c>
      <c r="J167" s="43" t="s">
        <v>57</v>
      </c>
      <c r="K167" s="43" t="s">
        <v>17</v>
      </c>
      <c r="L167" s="34" t="s">
        <v>15</v>
      </c>
    </row>
    <row r="168" spans="1:12" ht="57.75" customHeight="1">
      <c r="A168" s="44">
        <v>2</v>
      </c>
      <c r="B168" s="33" t="s">
        <v>21</v>
      </c>
      <c r="C168" s="40" t="s">
        <v>33</v>
      </c>
      <c r="D168" s="14" t="s">
        <v>92</v>
      </c>
      <c r="E168" s="41" t="s">
        <v>22</v>
      </c>
      <c r="F168" s="41">
        <v>1338</v>
      </c>
      <c r="G168" s="5">
        <v>477</v>
      </c>
      <c r="H168" s="5">
        <f t="shared" ref="H168" si="54">F168*G168</f>
        <v>638226</v>
      </c>
      <c r="I168" s="5">
        <f t="shared" si="53"/>
        <v>714813.12000000011</v>
      </c>
      <c r="J168" s="43" t="s">
        <v>127</v>
      </c>
      <c r="K168" s="43" t="s">
        <v>17</v>
      </c>
      <c r="L168" s="34" t="s">
        <v>15</v>
      </c>
    </row>
    <row r="169" spans="1:12" ht="187.5" customHeight="1">
      <c r="A169" s="44">
        <v>3</v>
      </c>
      <c r="B169" s="14" t="s">
        <v>51</v>
      </c>
      <c r="C169" s="40" t="s">
        <v>33</v>
      </c>
      <c r="D169" s="14" t="s">
        <v>52</v>
      </c>
      <c r="E169" s="41" t="s">
        <v>41</v>
      </c>
      <c r="F169" s="41">
        <v>123</v>
      </c>
      <c r="G169" s="5">
        <f>H169/F169</f>
        <v>2235.7723577235774</v>
      </c>
      <c r="H169" s="5">
        <f>I169/1.12</f>
        <v>275000</v>
      </c>
      <c r="I169" s="5">
        <v>308000</v>
      </c>
      <c r="J169" s="43" t="s">
        <v>58</v>
      </c>
      <c r="K169" s="43" t="s">
        <v>17</v>
      </c>
      <c r="L169" s="34" t="s">
        <v>15</v>
      </c>
    </row>
    <row r="170" spans="1:12" ht="153.75" customHeight="1">
      <c r="A170" s="44">
        <v>4</v>
      </c>
      <c r="B170" s="7" t="s">
        <v>74</v>
      </c>
      <c r="C170" s="40" t="s">
        <v>65</v>
      </c>
      <c r="D170" s="14" t="s">
        <v>98</v>
      </c>
      <c r="E170" s="41" t="s">
        <v>41</v>
      </c>
      <c r="F170" s="41">
        <v>1</v>
      </c>
      <c r="G170" s="5">
        <f>10406*255</f>
        <v>2653530</v>
      </c>
      <c r="H170" s="5">
        <f t="shared" ref="H170" si="55">F170*G170</f>
        <v>2653530</v>
      </c>
      <c r="I170" s="5">
        <f t="shared" ref="I170" si="56">H170*1.12</f>
        <v>2971953.6</v>
      </c>
      <c r="J170" s="8" t="s">
        <v>75</v>
      </c>
      <c r="K170" s="43" t="s">
        <v>73</v>
      </c>
      <c r="L170" s="34" t="s">
        <v>15</v>
      </c>
    </row>
    <row r="171" spans="1:12" ht="162.75" customHeight="1">
      <c r="A171" s="44">
        <v>5</v>
      </c>
      <c r="B171" s="43" t="s">
        <v>64</v>
      </c>
      <c r="C171" s="40" t="s">
        <v>65</v>
      </c>
      <c r="D171" s="51" t="s">
        <v>94</v>
      </c>
      <c r="E171" s="41" t="s">
        <v>41</v>
      </c>
      <c r="F171" s="41">
        <v>1</v>
      </c>
      <c r="G171" s="52">
        <f>26460*255</f>
        <v>6747300</v>
      </c>
      <c r="H171" s="5">
        <f>F171*G171</f>
        <v>6747300</v>
      </c>
      <c r="I171" s="5">
        <f t="shared" si="53"/>
        <v>7556976.0000000009</v>
      </c>
      <c r="J171" s="8" t="s">
        <v>69</v>
      </c>
      <c r="K171" s="43" t="s">
        <v>73</v>
      </c>
      <c r="L171" s="34" t="s">
        <v>15</v>
      </c>
    </row>
    <row r="172" spans="1:12" ht="162.75" customHeight="1">
      <c r="A172" s="44">
        <v>6</v>
      </c>
      <c r="B172" s="43" t="s">
        <v>66</v>
      </c>
      <c r="C172" s="40" t="s">
        <v>65</v>
      </c>
      <c r="D172" s="14" t="s">
        <v>95</v>
      </c>
      <c r="E172" s="41" t="s">
        <v>41</v>
      </c>
      <c r="F172" s="41">
        <v>1</v>
      </c>
      <c r="G172" s="52">
        <f>22458*255</f>
        <v>5726790</v>
      </c>
      <c r="H172" s="5">
        <f t="shared" ref="H172:H185" si="57">F172*G172</f>
        <v>5726790</v>
      </c>
      <c r="I172" s="5">
        <f t="shared" si="53"/>
        <v>6414004.8000000007</v>
      </c>
      <c r="J172" s="8" t="s">
        <v>70</v>
      </c>
      <c r="K172" s="43" t="s">
        <v>73</v>
      </c>
      <c r="L172" s="34" t="s">
        <v>15</v>
      </c>
    </row>
    <row r="173" spans="1:12" ht="162.75" customHeight="1">
      <c r="A173" s="44">
        <v>7</v>
      </c>
      <c r="B173" s="43" t="s">
        <v>67</v>
      </c>
      <c r="C173" s="40" t="s">
        <v>65</v>
      </c>
      <c r="D173" s="14" t="s">
        <v>96</v>
      </c>
      <c r="E173" s="41" t="s">
        <v>41</v>
      </c>
      <c r="F173" s="41">
        <v>1</v>
      </c>
      <c r="G173" s="52">
        <f>10756*255</f>
        <v>2742780</v>
      </c>
      <c r="H173" s="5">
        <f t="shared" si="57"/>
        <v>2742780</v>
      </c>
      <c r="I173" s="5">
        <f t="shared" si="53"/>
        <v>3071913.6</v>
      </c>
      <c r="J173" s="8" t="s">
        <v>71</v>
      </c>
      <c r="K173" s="43" t="s">
        <v>73</v>
      </c>
      <c r="L173" s="34" t="s">
        <v>15</v>
      </c>
    </row>
    <row r="174" spans="1:12" ht="227.25" customHeight="1">
      <c r="A174" s="44">
        <v>8</v>
      </c>
      <c r="B174" s="43" t="s">
        <v>68</v>
      </c>
      <c r="C174" s="40" t="s">
        <v>65</v>
      </c>
      <c r="D174" s="14" t="s">
        <v>97</v>
      </c>
      <c r="E174" s="41" t="s">
        <v>41</v>
      </c>
      <c r="F174" s="41">
        <v>1</v>
      </c>
      <c r="G174" s="52">
        <f>211591*255</f>
        <v>53955705</v>
      </c>
      <c r="H174" s="5">
        <f t="shared" si="57"/>
        <v>53955705</v>
      </c>
      <c r="I174" s="5">
        <f t="shared" si="53"/>
        <v>60430389.600000009</v>
      </c>
      <c r="J174" s="8" t="s">
        <v>72</v>
      </c>
      <c r="K174" s="43" t="s">
        <v>73</v>
      </c>
      <c r="L174" s="34" t="s">
        <v>15</v>
      </c>
    </row>
    <row r="175" spans="1:12" ht="105.75" customHeight="1">
      <c r="A175" s="44">
        <v>9</v>
      </c>
      <c r="B175" s="43" t="s">
        <v>100</v>
      </c>
      <c r="C175" s="40" t="s">
        <v>65</v>
      </c>
      <c r="D175" s="14" t="s">
        <v>138</v>
      </c>
      <c r="E175" s="41" t="s">
        <v>41</v>
      </c>
      <c r="F175" s="41">
        <v>1</v>
      </c>
      <c r="G175" s="52">
        <v>319785700</v>
      </c>
      <c r="H175" s="5">
        <f t="shared" si="57"/>
        <v>319785700</v>
      </c>
      <c r="I175" s="5">
        <f t="shared" si="53"/>
        <v>358159984.00000006</v>
      </c>
      <c r="J175" s="8" t="s">
        <v>112</v>
      </c>
      <c r="K175" s="43" t="s">
        <v>73</v>
      </c>
      <c r="L175" s="34" t="s">
        <v>15</v>
      </c>
    </row>
    <row r="176" spans="1:12" ht="105.75" customHeight="1">
      <c r="A176" s="44">
        <v>10</v>
      </c>
      <c r="B176" s="14" t="s">
        <v>105</v>
      </c>
      <c r="C176" s="40" t="s">
        <v>106</v>
      </c>
      <c r="D176" s="14" t="s">
        <v>107</v>
      </c>
      <c r="E176" s="41" t="s">
        <v>108</v>
      </c>
      <c r="F176" s="41">
        <v>7200</v>
      </c>
      <c r="G176" s="58">
        <v>114.643</v>
      </c>
      <c r="H176" s="58">
        <f t="shared" si="57"/>
        <v>825429.6</v>
      </c>
      <c r="I176" s="58">
        <f t="shared" si="53"/>
        <v>924481.15200000012</v>
      </c>
      <c r="J176" s="14" t="s">
        <v>57</v>
      </c>
      <c r="K176" s="14" t="s">
        <v>17</v>
      </c>
      <c r="L176" s="40" t="s">
        <v>15</v>
      </c>
    </row>
    <row r="177" spans="1:13" s="156" customFormat="1" ht="105.75" customHeight="1">
      <c r="A177" s="44">
        <v>11</v>
      </c>
      <c r="B177" s="33" t="s">
        <v>139</v>
      </c>
      <c r="C177" s="40" t="s">
        <v>106</v>
      </c>
      <c r="D177" s="33" t="s">
        <v>140</v>
      </c>
      <c r="E177" s="41" t="s">
        <v>141</v>
      </c>
      <c r="F177" s="41">
        <v>550</v>
      </c>
      <c r="G177" s="58">
        <v>6250</v>
      </c>
      <c r="H177" s="5">
        <f t="shared" si="57"/>
        <v>3437500</v>
      </c>
      <c r="I177" s="5">
        <f t="shared" si="53"/>
        <v>3850000.0000000005</v>
      </c>
      <c r="J177" s="14" t="s">
        <v>57</v>
      </c>
      <c r="K177" s="14" t="s">
        <v>17</v>
      </c>
      <c r="L177" s="40" t="s">
        <v>15</v>
      </c>
    </row>
    <row r="178" spans="1:13" s="156" customFormat="1" ht="134.25" customHeight="1">
      <c r="A178" s="44">
        <v>12</v>
      </c>
      <c r="B178" s="7" t="s">
        <v>135</v>
      </c>
      <c r="C178" s="40" t="s">
        <v>106</v>
      </c>
      <c r="D178" s="14" t="s">
        <v>136</v>
      </c>
      <c r="E178" s="41" t="s">
        <v>41</v>
      </c>
      <c r="F178" s="41">
        <v>1</v>
      </c>
      <c r="G178" s="94">
        <v>333392.5</v>
      </c>
      <c r="H178" s="90">
        <f t="shared" si="57"/>
        <v>333392.5</v>
      </c>
      <c r="I178" s="94">
        <f t="shared" si="53"/>
        <v>373399.60000000003</v>
      </c>
      <c r="J178" s="8" t="s">
        <v>137</v>
      </c>
      <c r="K178" s="14" t="s">
        <v>17</v>
      </c>
      <c r="L178" s="34" t="s">
        <v>15</v>
      </c>
    </row>
    <row r="179" spans="1:13" ht="109.5" customHeight="1">
      <c r="A179" s="44">
        <v>13</v>
      </c>
      <c r="B179" s="64" t="s">
        <v>143</v>
      </c>
      <c r="C179" s="65" t="s">
        <v>106</v>
      </c>
      <c r="D179" s="65" t="s">
        <v>144</v>
      </c>
      <c r="E179" s="66" t="s">
        <v>11</v>
      </c>
      <c r="F179" s="66">
        <v>1</v>
      </c>
      <c r="G179" s="58">
        <v>412750</v>
      </c>
      <c r="H179" s="5">
        <f t="shared" si="57"/>
        <v>412750</v>
      </c>
      <c r="I179" s="58">
        <f t="shared" si="53"/>
        <v>462280.00000000006</v>
      </c>
      <c r="J179" s="8" t="s">
        <v>137</v>
      </c>
      <c r="K179" s="14" t="s">
        <v>17</v>
      </c>
      <c r="L179" s="34" t="s">
        <v>15</v>
      </c>
    </row>
    <row r="180" spans="1:13" ht="98.25" customHeight="1">
      <c r="A180" s="44">
        <v>14</v>
      </c>
      <c r="B180" s="7" t="s">
        <v>147</v>
      </c>
      <c r="C180" s="65" t="s">
        <v>106</v>
      </c>
      <c r="D180" s="65" t="s">
        <v>146</v>
      </c>
      <c r="E180" s="66" t="s">
        <v>11</v>
      </c>
      <c r="F180" s="66">
        <v>1</v>
      </c>
      <c r="G180" s="58">
        <v>750000</v>
      </c>
      <c r="H180" s="5">
        <f t="shared" si="57"/>
        <v>750000</v>
      </c>
      <c r="I180" s="5">
        <f t="shared" si="53"/>
        <v>840000.00000000012</v>
      </c>
      <c r="J180" s="8" t="s">
        <v>145</v>
      </c>
      <c r="K180" s="14" t="s">
        <v>17</v>
      </c>
      <c r="L180" s="34" t="s">
        <v>15</v>
      </c>
    </row>
    <row r="181" spans="1:13" ht="90.75" customHeight="1">
      <c r="A181" s="44">
        <v>15</v>
      </c>
      <c r="B181" s="7" t="s">
        <v>148</v>
      </c>
      <c r="C181" s="65" t="s">
        <v>106</v>
      </c>
      <c r="D181" s="65" t="s">
        <v>154</v>
      </c>
      <c r="E181" s="66" t="s">
        <v>11</v>
      </c>
      <c r="F181" s="66">
        <v>1</v>
      </c>
      <c r="G181" s="58">
        <v>1260311</v>
      </c>
      <c r="H181" s="5">
        <f t="shared" si="57"/>
        <v>1260311</v>
      </c>
      <c r="I181" s="5">
        <f t="shared" si="53"/>
        <v>1411548.32</v>
      </c>
      <c r="J181" s="8" t="s">
        <v>137</v>
      </c>
      <c r="K181" s="14" t="s">
        <v>17</v>
      </c>
      <c r="L181" s="34" t="s">
        <v>15</v>
      </c>
    </row>
    <row r="182" spans="1:13" s="74" customFormat="1" ht="113.25" customHeight="1">
      <c r="A182" s="44">
        <v>16</v>
      </c>
      <c r="B182" s="7" t="s">
        <v>158</v>
      </c>
      <c r="C182" s="65" t="s">
        <v>106</v>
      </c>
      <c r="D182" s="7" t="s">
        <v>162</v>
      </c>
      <c r="E182" s="66" t="s">
        <v>11</v>
      </c>
      <c r="F182" s="66">
        <v>1</v>
      </c>
      <c r="G182" s="58">
        <v>10101600</v>
      </c>
      <c r="H182" s="5">
        <f t="shared" si="57"/>
        <v>10101600</v>
      </c>
      <c r="I182" s="5">
        <f t="shared" si="53"/>
        <v>11313792.000000002</v>
      </c>
      <c r="J182" s="8" t="s">
        <v>159</v>
      </c>
      <c r="K182" s="14" t="s">
        <v>17</v>
      </c>
      <c r="L182" s="34" t="s">
        <v>15</v>
      </c>
    </row>
    <row r="183" spans="1:13" ht="90.75" customHeight="1">
      <c r="A183" s="44">
        <v>17</v>
      </c>
      <c r="B183" s="7" t="s">
        <v>160</v>
      </c>
      <c r="C183" s="65" t="s">
        <v>106</v>
      </c>
      <c r="D183" s="65" t="s">
        <v>161</v>
      </c>
      <c r="E183" s="66" t="s">
        <v>11</v>
      </c>
      <c r="F183" s="66">
        <v>1</v>
      </c>
      <c r="G183" s="58">
        <v>224163</v>
      </c>
      <c r="H183" s="5">
        <f t="shared" si="57"/>
        <v>224163</v>
      </c>
      <c r="I183" s="58">
        <f t="shared" si="53"/>
        <v>251062.56000000003</v>
      </c>
      <c r="J183" s="8" t="s">
        <v>145</v>
      </c>
      <c r="K183" s="14" t="s">
        <v>17</v>
      </c>
      <c r="L183" s="34" t="s">
        <v>15</v>
      </c>
    </row>
    <row r="184" spans="1:13" ht="103.5" customHeight="1">
      <c r="A184" s="44">
        <v>18</v>
      </c>
      <c r="B184" s="7" t="s">
        <v>176</v>
      </c>
      <c r="C184" s="65" t="s">
        <v>106</v>
      </c>
      <c r="D184" s="14" t="s">
        <v>98</v>
      </c>
      <c r="E184" s="66" t="s">
        <v>11</v>
      </c>
      <c r="F184" s="66">
        <v>1</v>
      </c>
      <c r="G184" s="58">
        <v>774740</v>
      </c>
      <c r="H184" s="5">
        <f t="shared" si="57"/>
        <v>774740</v>
      </c>
      <c r="I184" s="58">
        <f t="shared" si="53"/>
        <v>867708.8</v>
      </c>
      <c r="J184" s="8" t="s">
        <v>177</v>
      </c>
      <c r="K184" s="14" t="s">
        <v>17</v>
      </c>
      <c r="L184" s="34" t="s">
        <v>15</v>
      </c>
    </row>
    <row r="185" spans="1:13" ht="90.75" customHeight="1">
      <c r="A185" s="44">
        <v>19</v>
      </c>
      <c r="B185" s="7" t="s">
        <v>178</v>
      </c>
      <c r="C185" s="65" t="s">
        <v>65</v>
      </c>
      <c r="D185" s="77" t="s">
        <v>219</v>
      </c>
      <c r="E185" s="66" t="s">
        <v>11</v>
      </c>
      <c r="F185" s="66">
        <v>1</v>
      </c>
      <c r="G185" s="58">
        <v>87028020</v>
      </c>
      <c r="H185" s="5">
        <f t="shared" si="57"/>
        <v>87028020</v>
      </c>
      <c r="I185" s="58">
        <f t="shared" si="53"/>
        <v>97471382.400000006</v>
      </c>
      <c r="J185" s="8" t="s">
        <v>179</v>
      </c>
      <c r="K185" s="14" t="s">
        <v>73</v>
      </c>
      <c r="L185" s="34" t="s">
        <v>15</v>
      </c>
    </row>
    <row r="186" spans="1:13" ht="96" customHeight="1">
      <c r="A186" s="44">
        <v>20</v>
      </c>
      <c r="B186" s="7" t="s">
        <v>184</v>
      </c>
      <c r="C186" s="65" t="s">
        <v>106</v>
      </c>
      <c r="D186" s="65" t="s">
        <v>186</v>
      </c>
      <c r="E186" s="66" t="s">
        <v>11</v>
      </c>
      <c r="F186" s="66">
        <v>1</v>
      </c>
      <c r="G186" s="58">
        <v>706179</v>
      </c>
      <c r="H186" s="5">
        <f t="shared" ref="H186:H189" si="58">F186*G186</f>
        <v>706179</v>
      </c>
      <c r="I186" s="5">
        <f t="shared" ref="I186:I189" si="59">H186*1.12</f>
        <v>790920.4800000001</v>
      </c>
      <c r="J186" s="8" t="s">
        <v>137</v>
      </c>
      <c r="K186" s="14" t="s">
        <v>17</v>
      </c>
      <c r="L186" s="34" t="s">
        <v>15</v>
      </c>
    </row>
    <row r="187" spans="1:13" ht="104.25" customHeight="1">
      <c r="A187" s="44">
        <v>21</v>
      </c>
      <c r="B187" s="7" t="s">
        <v>185</v>
      </c>
      <c r="C187" s="65" t="s">
        <v>106</v>
      </c>
      <c r="D187" s="65" t="s">
        <v>186</v>
      </c>
      <c r="E187" s="66" t="s">
        <v>11</v>
      </c>
      <c r="F187" s="66">
        <v>1</v>
      </c>
      <c r="G187" s="58">
        <v>1236410</v>
      </c>
      <c r="H187" s="5">
        <f t="shared" si="58"/>
        <v>1236410</v>
      </c>
      <c r="I187" s="5">
        <f t="shared" si="59"/>
        <v>1384779.2000000002</v>
      </c>
      <c r="J187" s="8" t="s">
        <v>145</v>
      </c>
      <c r="K187" s="14" t="s">
        <v>17</v>
      </c>
      <c r="L187" s="34" t="s">
        <v>15</v>
      </c>
    </row>
    <row r="188" spans="1:13" s="74" customFormat="1" ht="104.25" customHeight="1">
      <c r="A188" s="44">
        <v>22</v>
      </c>
      <c r="B188" s="7" t="s">
        <v>215</v>
      </c>
      <c r="C188" s="65" t="s">
        <v>106</v>
      </c>
      <c r="D188" s="7" t="s">
        <v>216</v>
      </c>
      <c r="E188" s="66" t="s">
        <v>11</v>
      </c>
      <c r="F188" s="66">
        <v>1</v>
      </c>
      <c r="G188" s="58">
        <v>646615</v>
      </c>
      <c r="H188" s="5">
        <f t="shared" si="58"/>
        <v>646615</v>
      </c>
      <c r="I188" s="5">
        <f t="shared" si="59"/>
        <v>724208.8</v>
      </c>
      <c r="J188" s="8" t="s">
        <v>214</v>
      </c>
      <c r="K188" s="14" t="s">
        <v>17</v>
      </c>
      <c r="L188" s="34" t="s">
        <v>15</v>
      </c>
    </row>
    <row r="189" spans="1:13" ht="104.25" customHeight="1">
      <c r="A189" s="44">
        <v>23</v>
      </c>
      <c r="B189" s="7" t="s">
        <v>207</v>
      </c>
      <c r="C189" s="65" t="s">
        <v>106</v>
      </c>
      <c r="D189" s="14" t="s">
        <v>208</v>
      </c>
      <c r="E189" s="66" t="s">
        <v>11</v>
      </c>
      <c r="F189" s="66">
        <v>1</v>
      </c>
      <c r="G189" s="58">
        <v>2165545</v>
      </c>
      <c r="H189" s="5">
        <f t="shared" si="58"/>
        <v>2165545</v>
      </c>
      <c r="I189" s="58">
        <f t="shared" si="59"/>
        <v>2425410.4000000004</v>
      </c>
      <c r="J189" s="8" t="s">
        <v>217</v>
      </c>
      <c r="K189" s="14" t="s">
        <v>17</v>
      </c>
      <c r="L189" s="34" t="s">
        <v>15</v>
      </c>
      <c r="M189" s="73"/>
    </row>
    <row r="190" spans="1:13" s="73" customFormat="1" ht="111.75" customHeight="1">
      <c r="A190" s="44">
        <v>24</v>
      </c>
      <c r="B190" s="33" t="s">
        <v>212</v>
      </c>
      <c r="C190" s="40" t="s">
        <v>106</v>
      </c>
      <c r="D190" s="33" t="s">
        <v>213</v>
      </c>
      <c r="E190" s="41" t="s">
        <v>11</v>
      </c>
      <c r="F190" s="41">
        <v>1</v>
      </c>
      <c r="G190" s="5">
        <v>2498370.5357142854</v>
      </c>
      <c r="H190" s="5">
        <v>2498370.5357142854</v>
      </c>
      <c r="I190" s="58">
        <f>H190*1.12</f>
        <v>2798175</v>
      </c>
      <c r="J190" s="8" t="s">
        <v>214</v>
      </c>
      <c r="K190" s="14" t="s">
        <v>17</v>
      </c>
      <c r="L190" s="34" t="s">
        <v>15</v>
      </c>
    </row>
    <row r="191" spans="1:13" s="73" customFormat="1" ht="104.25" customHeight="1">
      <c r="A191" s="44">
        <v>25</v>
      </c>
      <c r="B191" s="41" t="s">
        <v>209</v>
      </c>
      <c r="C191" s="14" t="s">
        <v>65</v>
      </c>
      <c r="D191" s="76" t="s">
        <v>210</v>
      </c>
      <c r="E191" s="43" t="s">
        <v>76</v>
      </c>
      <c r="F191" s="43">
        <v>18</v>
      </c>
      <c r="G191" s="8">
        <v>307125</v>
      </c>
      <c r="H191" s="8">
        <v>5528250</v>
      </c>
      <c r="I191" s="5">
        <f>H191*1.12</f>
        <v>6191640.0000000009</v>
      </c>
      <c r="J191" s="8" t="s">
        <v>211</v>
      </c>
      <c r="K191" s="14" t="s">
        <v>73</v>
      </c>
      <c r="L191" s="34" t="s">
        <v>15</v>
      </c>
    </row>
    <row r="192" spans="1:13" s="74" customFormat="1" ht="104.25" customHeight="1">
      <c r="A192" s="44">
        <v>26</v>
      </c>
      <c r="B192" s="7" t="s">
        <v>223</v>
      </c>
      <c r="C192" s="65" t="s">
        <v>106</v>
      </c>
      <c r="D192" s="14" t="s">
        <v>208</v>
      </c>
      <c r="E192" s="66" t="s">
        <v>11</v>
      </c>
      <c r="F192" s="66">
        <v>1</v>
      </c>
      <c r="G192" s="8">
        <v>4097012</v>
      </c>
      <c r="H192" s="5">
        <f t="shared" ref="H192" si="60">F192*G192</f>
        <v>4097012</v>
      </c>
      <c r="I192" s="58">
        <f t="shared" ref="I192:I195" si="61">H192*1.12</f>
        <v>4588653.4400000004</v>
      </c>
      <c r="J192" s="8" t="s">
        <v>224</v>
      </c>
      <c r="K192" s="14" t="s">
        <v>17</v>
      </c>
      <c r="L192" s="34" t="s">
        <v>15</v>
      </c>
    </row>
    <row r="193" spans="1:12" s="74" customFormat="1" ht="104.25" customHeight="1">
      <c r="A193" s="44">
        <v>27</v>
      </c>
      <c r="B193" s="7" t="s">
        <v>247</v>
      </c>
      <c r="C193" s="65" t="s">
        <v>106</v>
      </c>
      <c r="D193" s="14" t="s">
        <v>248</v>
      </c>
      <c r="E193" s="66" t="s">
        <v>11</v>
      </c>
      <c r="F193" s="66">
        <v>1</v>
      </c>
      <c r="G193" s="79">
        <v>955070</v>
      </c>
      <c r="H193" s="79">
        <v>955070</v>
      </c>
      <c r="I193" s="94">
        <f t="shared" si="61"/>
        <v>1069678.4000000001</v>
      </c>
      <c r="J193" s="8" t="s">
        <v>137</v>
      </c>
      <c r="K193" s="14" t="s">
        <v>17</v>
      </c>
      <c r="L193" s="34" t="s">
        <v>15</v>
      </c>
    </row>
    <row r="194" spans="1:12" s="74" customFormat="1" ht="104.25" customHeight="1">
      <c r="A194" s="44">
        <v>28</v>
      </c>
      <c r="B194" s="7" t="s">
        <v>249</v>
      </c>
      <c r="C194" s="65" t="s">
        <v>106</v>
      </c>
      <c r="D194" s="14" t="s">
        <v>248</v>
      </c>
      <c r="E194" s="66" t="s">
        <v>11</v>
      </c>
      <c r="F194" s="66">
        <v>1</v>
      </c>
      <c r="G194" s="79">
        <v>3054619</v>
      </c>
      <c r="H194" s="79">
        <v>3054619</v>
      </c>
      <c r="I194" s="94">
        <f t="shared" si="61"/>
        <v>3421173.2800000003</v>
      </c>
      <c r="J194" s="8" t="s">
        <v>250</v>
      </c>
      <c r="K194" s="14" t="s">
        <v>17</v>
      </c>
      <c r="L194" s="34" t="s">
        <v>15</v>
      </c>
    </row>
    <row r="195" spans="1:12" s="105" customFormat="1" ht="104.25" customHeight="1">
      <c r="A195" s="95">
        <v>29</v>
      </c>
      <c r="B195" s="96" t="s">
        <v>256</v>
      </c>
      <c r="C195" s="97" t="s">
        <v>106</v>
      </c>
      <c r="D195" s="98" t="s">
        <v>257</v>
      </c>
      <c r="E195" s="99" t="s">
        <v>11</v>
      </c>
      <c r="F195" s="99">
        <v>1</v>
      </c>
      <c r="G195" s="100">
        <v>2361396</v>
      </c>
      <c r="H195" s="100">
        <v>2361396</v>
      </c>
      <c r="I195" s="101">
        <f t="shared" si="61"/>
        <v>2644763.5200000005</v>
      </c>
      <c r="J195" s="102" t="s">
        <v>145</v>
      </c>
      <c r="K195" s="103" t="s">
        <v>17</v>
      </c>
      <c r="L195" s="104" t="s">
        <v>15</v>
      </c>
    </row>
    <row r="196" spans="1:12" s="105" customFormat="1" ht="104.25" customHeight="1">
      <c r="A196" s="95">
        <v>30</v>
      </c>
      <c r="B196" s="96" t="s">
        <v>258</v>
      </c>
      <c r="C196" s="97" t="s">
        <v>106</v>
      </c>
      <c r="D196" s="98" t="s">
        <v>257</v>
      </c>
      <c r="E196" s="99" t="s">
        <v>11</v>
      </c>
      <c r="F196" s="99">
        <v>1</v>
      </c>
      <c r="G196" s="100">
        <v>472336</v>
      </c>
      <c r="H196" s="100">
        <v>472336</v>
      </c>
      <c r="I196" s="101">
        <f t="shared" ref="I196:I199" si="62">H196*1.12</f>
        <v>529016.32000000007</v>
      </c>
      <c r="J196" s="102" t="s">
        <v>145</v>
      </c>
      <c r="K196" s="103" t="s">
        <v>17</v>
      </c>
      <c r="L196" s="104" t="s">
        <v>15</v>
      </c>
    </row>
    <row r="197" spans="1:12" s="105" customFormat="1" ht="104.25" customHeight="1">
      <c r="A197" s="95">
        <v>31</v>
      </c>
      <c r="B197" s="96" t="s">
        <v>259</v>
      </c>
      <c r="C197" s="97" t="s">
        <v>106</v>
      </c>
      <c r="D197" s="98" t="s">
        <v>260</v>
      </c>
      <c r="E197" s="99" t="s">
        <v>11</v>
      </c>
      <c r="F197" s="99">
        <v>1</v>
      </c>
      <c r="G197" s="106">
        <v>961500</v>
      </c>
      <c r="H197" s="100">
        <v>961500</v>
      </c>
      <c r="I197" s="101">
        <f t="shared" si="62"/>
        <v>1076880</v>
      </c>
      <c r="J197" s="102" t="s">
        <v>137</v>
      </c>
      <c r="K197" s="103" t="s">
        <v>17</v>
      </c>
      <c r="L197" s="104" t="s">
        <v>15</v>
      </c>
    </row>
    <row r="198" spans="1:12" s="105" customFormat="1" ht="104.25" customHeight="1">
      <c r="A198" s="95">
        <v>32</v>
      </c>
      <c r="B198" s="96" t="s">
        <v>261</v>
      </c>
      <c r="C198" s="97" t="s">
        <v>106</v>
      </c>
      <c r="D198" s="103" t="s">
        <v>262</v>
      </c>
      <c r="E198" s="99" t="s">
        <v>11</v>
      </c>
      <c r="F198" s="99">
        <v>1</v>
      </c>
      <c r="G198" s="106">
        <v>1366500</v>
      </c>
      <c r="H198" s="100">
        <v>1366500</v>
      </c>
      <c r="I198" s="101">
        <f t="shared" si="62"/>
        <v>1530480.0000000002</v>
      </c>
      <c r="J198" s="102" t="s">
        <v>137</v>
      </c>
      <c r="K198" s="103" t="s">
        <v>17</v>
      </c>
      <c r="L198" s="104" t="s">
        <v>15</v>
      </c>
    </row>
    <row r="199" spans="1:12" s="105" customFormat="1" ht="104.25" customHeight="1">
      <c r="A199" s="95">
        <v>33</v>
      </c>
      <c r="B199" s="96" t="s">
        <v>263</v>
      </c>
      <c r="C199" s="97" t="s">
        <v>106</v>
      </c>
      <c r="D199" s="103" t="s">
        <v>264</v>
      </c>
      <c r="E199" s="99" t="s">
        <v>11</v>
      </c>
      <c r="F199" s="99">
        <v>1</v>
      </c>
      <c r="G199" s="106">
        <v>1266600</v>
      </c>
      <c r="H199" s="100">
        <v>1266600</v>
      </c>
      <c r="I199" s="101">
        <f t="shared" si="62"/>
        <v>1418592.0000000002</v>
      </c>
      <c r="J199" s="102" t="s">
        <v>137</v>
      </c>
      <c r="K199" s="103" t="s">
        <v>17</v>
      </c>
      <c r="L199" s="104" t="s">
        <v>15</v>
      </c>
    </row>
    <row r="200" spans="1:12" s="74" customFormat="1" ht="104.25" customHeight="1">
      <c r="A200" s="44">
        <v>34</v>
      </c>
      <c r="B200" s="7" t="s">
        <v>277</v>
      </c>
      <c r="C200" s="65" t="s">
        <v>106</v>
      </c>
      <c r="D200" s="122" t="s">
        <v>257</v>
      </c>
      <c r="E200" s="66" t="s">
        <v>11</v>
      </c>
      <c r="F200" s="66">
        <v>1</v>
      </c>
      <c r="G200" s="79">
        <v>418373</v>
      </c>
      <c r="H200" s="79">
        <v>418373</v>
      </c>
      <c r="I200" s="94">
        <f t="shared" ref="I200:I201" si="63">H200*1.12</f>
        <v>468577.76000000007</v>
      </c>
      <c r="J200" s="8" t="s">
        <v>145</v>
      </c>
      <c r="K200" s="14" t="s">
        <v>17</v>
      </c>
      <c r="L200" s="34" t="s">
        <v>15</v>
      </c>
    </row>
    <row r="201" spans="1:12" s="74" customFormat="1" ht="104.25" customHeight="1">
      <c r="A201" s="44">
        <v>35</v>
      </c>
      <c r="B201" s="7" t="s">
        <v>286</v>
      </c>
      <c r="C201" s="65" t="s">
        <v>106</v>
      </c>
      <c r="D201" s="122" t="s">
        <v>287</v>
      </c>
      <c r="E201" s="66" t="s">
        <v>11</v>
      </c>
      <c r="F201" s="66">
        <v>1</v>
      </c>
      <c r="G201" s="79">
        <v>3588098</v>
      </c>
      <c r="H201" s="79">
        <v>3588098</v>
      </c>
      <c r="I201" s="94">
        <f t="shared" si="63"/>
        <v>4018669.7600000002</v>
      </c>
      <c r="J201" s="8" t="s">
        <v>145</v>
      </c>
      <c r="K201" s="14" t="s">
        <v>17</v>
      </c>
      <c r="L201" s="34" t="s">
        <v>15</v>
      </c>
    </row>
    <row r="202" spans="1:12" s="74" customFormat="1" ht="104.25" customHeight="1">
      <c r="A202" s="44">
        <v>36</v>
      </c>
      <c r="B202" s="7" t="s">
        <v>295</v>
      </c>
      <c r="C202" s="65" t="s">
        <v>106</v>
      </c>
      <c r="D202" s="122" t="s">
        <v>296</v>
      </c>
      <c r="E202" s="66" t="s">
        <v>11</v>
      </c>
      <c r="F202" s="66">
        <v>1</v>
      </c>
      <c r="G202" s="79">
        <v>854439</v>
      </c>
      <c r="H202" s="79">
        <v>854439</v>
      </c>
      <c r="I202" s="94">
        <f t="shared" ref="I202:I203" si="64">H202*1.12</f>
        <v>956971.68</v>
      </c>
      <c r="J202" s="8" t="s">
        <v>299</v>
      </c>
      <c r="K202" s="14" t="s">
        <v>17</v>
      </c>
      <c r="L202" s="34" t="s">
        <v>15</v>
      </c>
    </row>
    <row r="203" spans="1:12" s="74" customFormat="1" ht="104.25" customHeight="1">
      <c r="A203" s="44">
        <v>37</v>
      </c>
      <c r="B203" s="7" t="s">
        <v>307</v>
      </c>
      <c r="C203" s="65" t="s">
        <v>106</v>
      </c>
      <c r="D203" s="14" t="s">
        <v>306</v>
      </c>
      <c r="E203" s="66" t="s">
        <v>11</v>
      </c>
      <c r="F203" s="66">
        <v>1</v>
      </c>
      <c r="G203" s="79">
        <v>890520</v>
      </c>
      <c r="H203" s="79">
        <v>890520</v>
      </c>
      <c r="I203" s="94">
        <f t="shared" si="64"/>
        <v>997382.40000000014</v>
      </c>
      <c r="J203" s="8" t="s">
        <v>145</v>
      </c>
      <c r="K203" s="14" t="s">
        <v>17</v>
      </c>
      <c r="L203" s="34" t="s">
        <v>15</v>
      </c>
    </row>
    <row r="204" spans="1:12" s="74" customFormat="1" ht="104.25" customHeight="1">
      <c r="A204" s="44">
        <v>38</v>
      </c>
      <c r="B204" s="7" t="s">
        <v>308</v>
      </c>
      <c r="C204" s="65" t="s">
        <v>106</v>
      </c>
      <c r="D204" s="14" t="s">
        <v>309</v>
      </c>
      <c r="E204" s="66" t="s">
        <v>11</v>
      </c>
      <c r="F204" s="66">
        <v>1</v>
      </c>
      <c r="G204" s="79">
        <v>229464.29</v>
      </c>
      <c r="H204" s="79">
        <v>229464.29</v>
      </c>
      <c r="I204" s="94">
        <f t="shared" ref="I204" si="65">H204*1.12</f>
        <v>257000.00480000002</v>
      </c>
      <c r="J204" s="8" t="s">
        <v>145</v>
      </c>
      <c r="K204" s="14" t="s">
        <v>17</v>
      </c>
      <c r="L204" s="34" t="s">
        <v>15</v>
      </c>
    </row>
    <row r="205" spans="1:12" s="74" customFormat="1" ht="104.25" customHeight="1">
      <c r="A205" s="44">
        <v>39</v>
      </c>
      <c r="B205" s="7" t="s">
        <v>310</v>
      </c>
      <c r="C205" s="65" t="s">
        <v>106</v>
      </c>
      <c r="D205" s="14" t="s">
        <v>316</v>
      </c>
      <c r="E205" s="66" t="s">
        <v>11</v>
      </c>
      <c r="F205" s="66">
        <v>1</v>
      </c>
      <c r="G205" s="79">
        <v>628080.36</v>
      </c>
      <c r="H205" s="79">
        <v>628080.36</v>
      </c>
      <c r="I205" s="94">
        <f t="shared" ref="I205" si="66">H205*1.12</f>
        <v>703450.00320000004</v>
      </c>
      <c r="J205" s="8" t="s">
        <v>145</v>
      </c>
      <c r="K205" s="14" t="s">
        <v>17</v>
      </c>
      <c r="L205" s="34" t="s">
        <v>15</v>
      </c>
    </row>
    <row r="206" spans="1:12" s="74" customFormat="1" ht="207.75" customHeight="1">
      <c r="A206" s="44">
        <v>40</v>
      </c>
      <c r="B206" s="7" t="s">
        <v>318</v>
      </c>
      <c r="C206" s="65" t="s">
        <v>106</v>
      </c>
      <c r="D206" s="131" t="s">
        <v>325</v>
      </c>
      <c r="E206" s="66" t="s">
        <v>11</v>
      </c>
      <c r="F206" s="66">
        <v>1</v>
      </c>
      <c r="G206" s="79">
        <v>4972518</v>
      </c>
      <c r="H206" s="79">
        <v>4972518</v>
      </c>
      <c r="I206" s="94">
        <f t="shared" ref="I206" si="67">H206*1.12</f>
        <v>5569220.1600000001</v>
      </c>
      <c r="J206" s="8" t="s">
        <v>319</v>
      </c>
      <c r="K206" s="14" t="s">
        <v>17</v>
      </c>
      <c r="L206" s="34" t="s">
        <v>320</v>
      </c>
    </row>
    <row r="207" spans="1:12" s="74" customFormat="1" ht="224.25" customHeight="1">
      <c r="A207" s="44">
        <v>41</v>
      </c>
      <c r="B207" s="7" t="s">
        <v>321</v>
      </c>
      <c r="C207" s="65" t="s">
        <v>106</v>
      </c>
      <c r="D207" s="131" t="s">
        <v>324</v>
      </c>
      <c r="E207" s="66" t="s">
        <v>11</v>
      </c>
      <c r="F207" s="66">
        <v>1</v>
      </c>
      <c r="G207" s="79">
        <v>3507375</v>
      </c>
      <c r="H207" s="79">
        <v>3507375</v>
      </c>
      <c r="I207" s="94">
        <f t="shared" ref="I207" si="68">H207*1.12</f>
        <v>3928260.0000000005</v>
      </c>
      <c r="J207" s="8" t="s">
        <v>319</v>
      </c>
      <c r="K207" s="14" t="s">
        <v>17</v>
      </c>
      <c r="L207" s="34" t="s">
        <v>320</v>
      </c>
    </row>
    <row r="208" spans="1:12" s="74" customFormat="1" ht="104.25" customHeight="1">
      <c r="A208" s="44">
        <v>42</v>
      </c>
      <c r="B208" s="7" t="s">
        <v>322</v>
      </c>
      <c r="C208" s="65" t="s">
        <v>106</v>
      </c>
      <c r="D208" s="65" t="s">
        <v>323</v>
      </c>
      <c r="E208" s="66" t="s">
        <v>11</v>
      </c>
      <c r="F208" s="66">
        <v>1</v>
      </c>
      <c r="G208" s="79">
        <v>30308.71</v>
      </c>
      <c r="H208" s="79">
        <v>30308.71</v>
      </c>
      <c r="I208" s="94">
        <f t="shared" ref="I208:I212" si="69">H208*1.12</f>
        <v>33945.7552</v>
      </c>
      <c r="J208" s="8" t="s">
        <v>319</v>
      </c>
      <c r="K208" s="14" t="s">
        <v>17</v>
      </c>
      <c r="L208" s="34" t="s">
        <v>320</v>
      </c>
    </row>
    <row r="209" spans="1:12" s="74" customFormat="1" ht="104.25" customHeight="1">
      <c r="A209" s="44">
        <v>43</v>
      </c>
      <c r="B209" s="7" t="s">
        <v>326</v>
      </c>
      <c r="C209" s="65" t="s">
        <v>106</v>
      </c>
      <c r="D209" s="14" t="s">
        <v>316</v>
      </c>
      <c r="E209" s="66" t="s">
        <v>11</v>
      </c>
      <c r="F209" s="66">
        <v>1</v>
      </c>
      <c r="G209" s="79">
        <v>1851747.32</v>
      </c>
      <c r="H209" s="79">
        <v>1851747.32</v>
      </c>
      <c r="I209" s="94">
        <f t="shared" si="69"/>
        <v>2073956.9984000002</v>
      </c>
      <c r="J209" s="8" t="s">
        <v>327</v>
      </c>
      <c r="K209" s="14" t="s">
        <v>17</v>
      </c>
      <c r="L209" s="34" t="s">
        <v>15</v>
      </c>
    </row>
    <row r="210" spans="1:12" s="74" customFormat="1" ht="104.25" customHeight="1">
      <c r="A210" s="44">
        <v>44</v>
      </c>
      <c r="B210" s="7" t="s">
        <v>328</v>
      </c>
      <c r="C210" s="65" t="s">
        <v>106</v>
      </c>
      <c r="D210" s="14" t="s">
        <v>329</v>
      </c>
      <c r="E210" s="66" t="s">
        <v>11</v>
      </c>
      <c r="F210" s="66">
        <v>1</v>
      </c>
      <c r="G210" s="79">
        <v>276785.71999999997</v>
      </c>
      <c r="H210" s="79">
        <v>276785.71999999997</v>
      </c>
      <c r="I210" s="94">
        <f t="shared" si="69"/>
        <v>310000.00640000001</v>
      </c>
      <c r="J210" s="8" t="s">
        <v>137</v>
      </c>
      <c r="K210" s="14" t="s">
        <v>17</v>
      </c>
      <c r="L210" s="34" t="s">
        <v>15</v>
      </c>
    </row>
    <row r="211" spans="1:12" s="74" customFormat="1" ht="104.25" customHeight="1">
      <c r="A211" s="44">
        <v>45</v>
      </c>
      <c r="B211" s="7" t="s">
        <v>331</v>
      </c>
      <c r="C211" s="65" t="s">
        <v>106</v>
      </c>
      <c r="D211" s="14" t="s">
        <v>262</v>
      </c>
      <c r="E211" s="66" t="s">
        <v>11</v>
      </c>
      <c r="F211" s="66">
        <v>1</v>
      </c>
      <c r="G211" s="135">
        <v>2651592.86</v>
      </c>
      <c r="H211" s="79">
        <v>2651592.86</v>
      </c>
      <c r="I211" s="94">
        <f t="shared" si="69"/>
        <v>2969784.0032000002</v>
      </c>
      <c r="J211" s="8" t="s">
        <v>145</v>
      </c>
      <c r="K211" s="14" t="s">
        <v>17</v>
      </c>
      <c r="L211" s="34" t="s">
        <v>15</v>
      </c>
    </row>
    <row r="212" spans="1:12" s="74" customFormat="1" ht="104.25" customHeight="1">
      <c r="A212" s="44">
        <v>46</v>
      </c>
      <c r="B212" s="7" t="s">
        <v>332</v>
      </c>
      <c r="C212" s="65" t="s">
        <v>106</v>
      </c>
      <c r="D212" s="14" t="s">
        <v>262</v>
      </c>
      <c r="E212" s="66" t="s">
        <v>11</v>
      </c>
      <c r="F212" s="66">
        <v>1</v>
      </c>
      <c r="G212" s="135">
        <v>2977471</v>
      </c>
      <c r="H212" s="79">
        <v>2977471</v>
      </c>
      <c r="I212" s="94">
        <f t="shared" si="69"/>
        <v>3334767.5200000005</v>
      </c>
      <c r="J212" s="8" t="s">
        <v>137</v>
      </c>
      <c r="K212" s="14" t="s">
        <v>17</v>
      </c>
      <c r="L212" s="34" t="s">
        <v>15</v>
      </c>
    </row>
    <row r="213" spans="1:12" s="74" customFormat="1" ht="104.25" customHeight="1">
      <c r="A213" s="44">
        <v>47</v>
      </c>
      <c r="B213" s="7" t="s">
        <v>333</v>
      </c>
      <c r="C213" s="65" t="s">
        <v>106</v>
      </c>
      <c r="D213" s="14" t="s">
        <v>329</v>
      </c>
      <c r="E213" s="66" t="s">
        <v>11</v>
      </c>
      <c r="F213" s="66">
        <v>1</v>
      </c>
      <c r="G213" s="79">
        <v>296705.36</v>
      </c>
      <c r="H213" s="79">
        <v>296705.36</v>
      </c>
      <c r="I213" s="94">
        <f t="shared" ref="I213:I216" si="70">H213*1.12</f>
        <v>332310.00320000004</v>
      </c>
      <c r="J213" s="8" t="s">
        <v>145</v>
      </c>
      <c r="K213" s="14" t="s">
        <v>17</v>
      </c>
      <c r="L213" s="34" t="s">
        <v>15</v>
      </c>
    </row>
    <row r="214" spans="1:12" s="74" customFormat="1" ht="104.25" customHeight="1">
      <c r="A214" s="44">
        <v>48</v>
      </c>
      <c r="B214" s="7" t="s">
        <v>360</v>
      </c>
      <c r="C214" s="65" t="s">
        <v>106</v>
      </c>
      <c r="D214" s="14" t="s">
        <v>355</v>
      </c>
      <c r="E214" s="66" t="s">
        <v>11</v>
      </c>
      <c r="F214" s="66">
        <v>1</v>
      </c>
      <c r="G214" s="79">
        <v>92640</v>
      </c>
      <c r="H214" s="79">
        <v>92640</v>
      </c>
      <c r="I214" s="94">
        <f t="shared" si="70"/>
        <v>103756.8</v>
      </c>
      <c r="J214" s="8" t="s">
        <v>356</v>
      </c>
      <c r="K214" s="14" t="s">
        <v>17</v>
      </c>
      <c r="L214" s="34" t="s">
        <v>15</v>
      </c>
    </row>
    <row r="215" spans="1:12" s="74" customFormat="1" ht="104.25" customHeight="1">
      <c r="A215" s="44">
        <v>49</v>
      </c>
      <c r="B215" s="7" t="s">
        <v>357</v>
      </c>
      <c r="C215" s="65" t="s">
        <v>106</v>
      </c>
      <c r="D215" s="14" t="s">
        <v>358</v>
      </c>
      <c r="E215" s="66" t="s">
        <v>141</v>
      </c>
      <c r="F215" s="66">
        <v>60</v>
      </c>
      <c r="G215" s="79">
        <v>559.83000000000004</v>
      </c>
      <c r="H215" s="79">
        <f>F215*G215</f>
        <v>33589.800000000003</v>
      </c>
      <c r="I215" s="94">
        <f t="shared" si="70"/>
        <v>37620.576000000008</v>
      </c>
      <c r="J215" s="8" t="s">
        <v>356</v>
      </c>
      <c r="K215" s="14" t="s">
        <v>17</v>
      </c>
      <c r="L215" s="34" t="s">
        <v>15</v>
      </c>
    </row>
    <row r="216" spans="1:12" s="74" customFormat="1" ht="104.25" customHeight="1">
      <c r="A216" s="44">
        <v>50</v>
      </c>
      <c r="B216" s="7" t="s">
        <v>359</v>
      </c>
      <c r="C216" s="65" t="s">
        <v>106</v>
      </c>
      <c r="D216" s="14" t="s">
        <v>262</v>
      </c>
      <c r="E216" s="66" t="s">
        <v>11</v>
      </c>
      <c r="F216" s="66">
        <v>1</v>
      </c>
      <c r="G216" s="135">
        <v>340000</v>
      </c>
      <c r="H216" s="79">
        <v>340000</v>
      </c>
      <c r="I216" s="94">
        <f t="shared" si="70"/>
        <v>380800.00000000006</v>
      </c>
      <c r="J216" s="8" t="s">
        <v>145</v>
      </c>
      <c r="K216" s="14" t="s">
        <v>17</v>
      </c>
      <c r="L216" s="34" t="s">
        <v>15</v>
      </c>
    </row>
    <row r="217" spans="1:12" s="74" customFormat="1" ht="104.25" customHeight="1">
      <c r="A217" s="44">
        <v>51</v>
      </c>
      <c r="B217" s="7" t="s">
        <v>390</v>
      </c>
      <c r="C217" s="65" t="s">
        <v>106</v>
      </c>
      <c r="D217" s="14" t="s">
        <v>208</v>
      </c>
      <c r="E217" s="66" t="s">
        <v>11</v>
      </c>
      <c r="F217" s="66">
        <v>1</v>
      </c>
      <c r="G217" s="135">
        <v>7848462</v>
      </c>
      <c r="H217" s="79">
        <v>7848462</v>
      </c>
      <c r="I217" s="94">
        <f t="shared" ref="I217:I218" si="71">H217*1.12</f>
        <v>8790277.4400000013</v>
      </c>
      <c r="J217" s="8" t="s">
        <v>137</v>
      </c>
      <c r="K217" s="14" t="s">
        <v>17</v>
      </c>
      <c r="L217" s="34" t="s">
        <v>15</v>
      </c>
    </row>
    <row r="218" spans="1:12" s="74" customFormat="1" ht="104.25" customHeight="1">
      <c r="A218" s="44">
        <v>52</v>
      </c>
      <c r="B218" s="7" t="s">
        <v>391</v>
      </c>
      <c r="C218" s="65" t="s">
        <v>106</v>
      </c>
      <c r="D218" s="14" t="s">
        <v>262</v>
      </c>
      <c r="E218" s="66" t="s">
        <v>11</v>
      </c>
      <c r="F218" s="66">
        <v>1</v>
      </c>
      <c r="G218" s="135">
        <v>3036550</v>
      </c>
      <c r="H218" s="79">
        <v>3036550</v>
      </c>
      <c r="I218" s="94">
        <f t="shared" si="71"/>
        <v>3400936.0000000005</v>
      </c>
      <c r="J218" s="14" t="s">
        <v>392</v>
      </c>
      <c r="K218" s="14" t="s">
        <v>17</v>
      </c>
      <c r="L218" s="34" t="s">
        <v>15</v>
      </c>
    </row>
    <row r="219" spans="1:12" s="74" customFormat="1" ht="104.25" customHeight="1">
      <c r="A219" s="44">
        <v>53</v>
      </c>
      <c r="B219" s="7" t="s">
        <v>393</v>
      </c>
      <c r="C219" s="65" t="s">
        <v>106</v>
      </c>
      <c r="D219" s="14" t="s">
        <v>394</v>
      </c>
      <c r="E219" s="66" t="s">
        <v>11</v>
      </c>
      <c r="F219" s="66">
        <v>1</v>
      </c>
      <c r="G219" s="135">
        <v>415848.22</v>
      </c>
      <c r="H219" s="79">
        <v>415848.22</v>
      </c>
      <c r="I219" s="94">
        <f t="shared" ref="I219:I220" si="72">H219*1.12</f>
        <v>465750.00640000001</v>
      </c>
      <c r="J219" s="8" t="s">
        <v>145</v>
      </c>
      <c r="K219" s="14" t="s">
        <v>17</v>
      </c>
      <c r="L219" s="34" t="s">
        <v>15</v>
      </c>
    </row>
    <row r="220" spans="1:12" s="74" customFormat="1" ht="104.25" customHeight="1">
      <c r="A220" s="44">
        <v>54</v>
      </c>
      <c r="B220" s="7" t="s">
        <v>399</v>
      </c>
      <c r="C220" s="65" t="s">
        <v>106</v>
      </c>
      <c r="D220" s="14" t="s">
        <v>262</v>
      </c>
      <c r="E220" s="66" t="s">
        <v>11</v>
      </c>
      <c r="F220" s="66">
        <v>1</v>
      </c>
      <c r="G220" s="135">
        <v>244697</v>
      </c>
      <c r="H220" s="79">
        <v>244697</v>
      </c>
      <c r="I220" s="94">
        <f t="shared" si="72"/>
        <v>274060.64</v>
      </c>
      <c r="J220" s="8" t="s">
        <v>145</v>
      </c>
      <c r="K220" s="14" t="s">
        <v>17</v>
      </c>
      <c r="L220" s="34" t="s">
        <v>15</v>
      </c>
    </row>
    <row r="221" spans="1:12" s="74" customFormat="1" ht="104.25" customHeight="1">
      <c r="A221" s="44">
        <v>55</v>
      </c>
      <c r="B221" s="7" t="s">
        <v>407</v>
      </c>
      <c r="C221" s="65" t="s">
        <v>106</v>
      </c>
      <c r="D221" s="14" t="s">
        <v>262</v>
      </c>
      <c r="E221" s="66" t="s">
        <v>11</v>
      </c>
      <c r="F221" s="66">
        <v>1</v>
      </c>
      <c r="G221" s="135">
        <v>15397211.609999999</v>
      </c>
      <c r="H221" s="79">
        <v>15397211.609999999</v>
      </c>
      <c r="I221" s="94">
        <f t="shared" ref="I221:I223" si="73">H221*1.12</f>
        <v>17244877.003200002</v>
      </c>
      <c r="J221" s="8" t="s">
        <v>145</v>
      </c>
      <c r="K221" s="14" t="s">
        <v>17</v>
      </c>
      <c r="L221" s="34" t="s">
        <v>15</v>
      </c>
    </row>
    <row r="222" spans="1:12" s="74" customFormat="1" ht="104.25" customHeight="1">
      <c r="A222" s="44">
        <v>56</v>
      </c>
      <c r="B222" s="7" t="s">
        <v>408</v>
      </c>
      <c r="C222" s="65" t="s">
        <v>106</v>
      </c>
      <c r="D222" s="14" t="s">
        <v>316</v>
      </c>
      <c r="E222" s="66" t="s">
        <v>11</v>
      </c>
      <c r="F222" s="66">
        <v>1</v>
      </c>
      <c r="G222" s="79">
        <v>1008929</v>
      </c>
      <c r="H222" s="79">
        <v>1008929</v>
      </c>
      <c r="I222" s="94">
        <f t="shared" si="73"/>
        <v>1130000.4800000002</v>
      </c>
      <c r="J222" s="8" t="s">
        <v>409</v>
      </c>
      <c r="K222" s="14" t="s">
        <v>17</v>
      </c>
      <c r="L222" s="34" t="s">
        <v>15</v>
      </c>
    </row>
    <row r="223" spans="1:12" s="139" customFormat="1" ht="90.75" customHeight="1">
      <c r="A223" s="35">
        <v>57</v>
      </c>
      <c r="B223" s="7" t="s">
        <v>442</v>
      </c>
      <c r="C223" s="65" t="s">
        <v>106</v>
      </c>
      <c r="D223" s="65" t="s">
        <v>154</v>
      </c>
      <c r="E223" s="66" t="s">
        <v>11</v>
      </c>
      <c r="F223" s="66">
        <v>1</v>
      </c>
      <c r="G223" s="79">
        <v>512438</v>
      </c>
      <c r="H223" s="79">
        <f t="shared" ref="H223" si="74">F223*G223</f>
        <v>512438</v>
      </c>
      <c r="I223" s="79">
        <f t="shared" si="73"/>
        <v>573930.56000000006</v>
      </c>
      <c r="J223" s="8" t="s">
        <v>145</v>
      </c>
      <c r="K223" s="14" t="s">
        <v>17</v>
      </c>
      <c r="L223" s="34" t="s">
        <v>15</v>
      </c>
    </row>
    <row r="224" spans="1:12" s="139" customFormat="1" ht="104.25" customHeight="1">
      <c r="A224" s="44">
        <v>58</v>
      </c>
      <c r="B224" s="7" t="s">
        <v>439</v>
      </c>
      <c r="C224" s="65" t="s">
        <v>106</v>
      </c>
      <c r="D224" s="14" t="s">
        <v>316</v>
      </c>
      <c r="E224" s="66" t="s">
        <v>11</v>
      </c>
      <c r="F224" s="66">
        <v>1</v>
      </c>
      <c r="G224" s="79">
        <v>2294642.86</v>
      </c>
      <c r="H224" s="79">
        <v>2294642.86</v>
      </c>
      <c r="I224" s="94">
        <f t="shared" ref="I224:I225" si="75">H224*1.12</f>
        <v>2570000.0032000002</v>
      </c>
      <c r="J224" s="8" t="s">
        <v>521</v>
      </c>
      <c r="K224" s="14" t="s">
        <v>17</v>
      </c>
      <c r="L224" s="34" t="s">
        <v>15</v>
      </c>
    </row>
    <row r="225" spans="1:12" s="139" customFormat="1" ht="104.25" customHeight="1">
      <c r="A225" s="44">
        <v>59</v>
      </c>
      <c r="B225" s="7" t="s">
        <v>443</v>
      </c>
      <c r="C225" s="65" t="s">
        <v>106</v>
      </c>
      <c r="D225" s="122" t="s">
        <v>296</v>
      </c>
      <c r="E225" s="66" t="s">
        <v>11</v>
      </c>
      <c r="F225" s="66">
        <v>1</v>
      </c>
      <c r="G225" s="79">
        <v>1107399.1100000001</v>
      </c>
      <c r="H225" s="79">
        <v>1107399.1100000001</v>
      </c>
      <c r="I225" s="94">
        <f t="shared" si="75"/>
        <v>1240287.0032000002</v>
      </c>
      <c r="J225" s="8" t="s">
        <v>145</v>
      </c>
      <c r="K225" s="14" t="s">
        <v>17</v>
      </c>
      <c r="L225" s="34" t="s">
        <v>15</v>
      </c>
    </row>
    <row r="226" spans="1:12" s="139" customFormat="1" ht="104.25" customHeight="1">
      <c r="A226" s="44">
        <v>60</v>
      </c>
      <c r="B226" s="7" t="s">
        <v>445</v>
      </c>
      <c r="C226" s="65" t="s">
        <v>106</v>
      </c>
      <c r="D226" s="122" t="s">
        <v>446</v>
      </c>
      <c r="E226" s="66" t="s">
        <v>11</v>
      </c>
      <c r="F226" s="66">
        <v>1</v>
      </c>
      <c r="G226" s="79">
        <v>1130748.21</v>
      </c>
      <c r="H226" s="79">
        <v>1130748.21</v>
      </c>
      <c r="I226" s="94">
        <f t="shared" ref="I226" si="76">H226*1.12</f>
        <v>1266437.9952</v>
      </c>
      <c r="J226" s="8" t="s">
        <v>145</v>
      </c>
      <c r="K226" s="14" t="s">
        <v>17</v>
      </c>
      <c r="L226" s="34" t="s">
        <v>15</v>
      </c>
    </row>
    <row r="227" spans="1:12" s="139" customFormat="1" ht="104.25" customHeight="1">
      <c r="A227" s="44">
        <v>61</v>
      </c>
      <c r="B227" s="7" t="s">
        <v>447</v>
      </c>
      <c r="C227" s="65" t="s">
        <v>106</v>
      </c>
      <c r="D227" s="122" t="s">
        <v>446</v>
      </c>
      <c r="E227" s="66" t="s">
        <v>11</v>
      </c>
      <c r="F227" s="66">
        <v>1</v>
      </c>
      <c r="G227" s="79">
        <v>692132.14</v>
      </c>
      <c r="H227" s="79">
        <v>692132.14</v>
      </c>
      <c r="I227" s="94">
        <f t="shared" ref="I227" si="77">H227*1.12</f>
        <v>775187.99680000008</v>
      </c>
      <c r="J227" s="8" t="s">
        <v>145</v>
      </c>
      <c r="K227" s="14" t="s">
        <v>17</v>
      </c>
      <c r="L227" s="34" t="s">
        <v>15</v>
      </c>
    </row>
    <row r="228" spans="1:12" s="139" customFormat="1" ht="104.25" customHeight="1">
      <c r="A228" s="44">
        <v>62</v>
      </c>
      <c r="B228" s="7" t="s">
        <v>448</v>
      </c>
      <c r="C228" s="65" t="s">
        <v>106</v>
      </c>
      <c r="D228" s="122" t="s">
        <v>449</v>
      </c>
      <c r="E228" s="66" t="s">
        <v>11</v>
      </c>
      <c r="F228" s="66">
        <v>1</v>
      </c>
      <c r="G228" s="79">
        <v>11304022.32</v>
      </c>
      <c r="H228" s="79">
        <v>11304022.32</v>
      </c>
      <c r="I228" s="94">
        <f t="shared" ref="I228:I230" si="78">H228*1.12</f>
        <v>12660504.998400001</v>
      </c>
      <c r="J228" s="8" t="s">
        <v>145</v>
      </c>
      <c r="K228" s="14" t="s">
        <v>17</v>
      </c>
      <c r="L228" s="34" t="s">
        <v>15</v>
      </c>
    </row>
    <row r="229" spans="1:12" s="139" customFormat="1" ht="104.25" customHeight="1">
      <c r="A229" s="44">
        <v>63</v>
      </c>
      <c r="B229" s="7" t="s">
        <v>450</v>
      </c>
      <c r="C229" s="65" t="s">
        <v>106</v>
      </c>
      <c r="D229" s="14" t="s">
        <v>262</v>
      </c>
      <c r="E229" s="66" t="s">
        <v>11</v>
      </c>
      <c r="F229" s="66">
        <v>1</v>
      </c>
      <c r="G229" s="135">
        <v>2380135</v>
      </c>
      <c r="H229" s="79">
        <v>2380135</v>
      </c>
      <c r="I229" s="94">
        <f t="shared" si="78"/>
        <v>2665751.2000000002</v>
      </c>
      <c r="J229" s="8" t="s">
        <v>159</v>
      </c>
      <c r="K229" s="14" t="s">
        <v>17</v>
      </c>
      <c r="L229" s="34" t="s">
        <v>15</v>
      </c>
    </row>
    <row r="230" spans="1:12" s="139" customFormat="1" ht="104.25" customHeight="1">
      <c r="A230" s="44">
        <v>64</v>
      </c>
      <c r="B230" s="7" t="s">
        <v>454</v>
      </c>
      <c r="C230" s="65" t="s">
        <v>106</v>
      </c>
      <c r="D230" s="14" t="s">
        <v>355</v>
      </c>
      <c r="E230" s="66" t="s">
        <v>11</v>
      </c>
      <c r="F230" s="66">
        <v>1</v>
      </c>
      <c r="G230" s="79">
        <v>5094924</v>
      </c>
      <c r="H230" s="79">
        <v>5094924</v>
      </c>
      <c r="I230" s="94">
        <f t="shared" si="78"/>
        <v>5706314.8800000008</v>
      </c>
      <c r="J230" s="8" t="s">
        <v>145</v>
      </c>
      <c r="K230" s="14" t="s">
        <v>17</v>
      </c>
      <c r="L230" s="34" t="s">
        <v>15</v>
      </c>
    </row>
    <row r="231" spans="1:12" s="139" customFormat="1" ht="104.25" customHeight="1">
      <c r="A231" s="44">
        <v>65</v>
      </c>
      <c r="B231" s="7" t="s">
        <v>455</v>
      </c>
      <c r="C231" s="65" t="s">
        <v>106</v>
      </c>
      <c r="D231" s="14" t="s">
        <v>456</v>
      </c>
      <c r="E231" s="66" t="s">
        <v>11</v>
      </c>
      <c r="F231" s="66">
        <v>1</v>
      </c>
      <c r="G231" s="79">
        <v>1835745</v>
      </c>
      <c r="H231" s="79">
        <v>1835745</v>
      </c>
      <c r="I231" s="94">
        <f t="shared" ref="I231:I236" si="79">H231*1.12</f>
        <v>2056034.4000000001</v>
      </c>
      <c r="J231" s="8" t="s">
        <v>145</v>
      </c>
      <c r="K231" s="14" t="s">
        <v>17</v>
      </c>
      <c r="L231" s="34" t="s">
        <v>15</v>
      </c>
    </row>
    <row r="232" spans="1:12" s="139" customFormat="1" ht="104.25" customHeight="1">
      <c r="A232" s="44">
        <v>66</v>
      </c>
      <c r="B232" s="7" t="s">
        <v>457</v>
      </c>
      <c r="C232" s="65" t="s">
        <v>106</v>
      </c>
      <c r="D232" s="14" t="s">
        <v>262</v>
      </c>
      <c r="E232" s="66" t="s">
        <v>11</v>
      </c>
      <c r="F232" s="66">
        <v>1</v>
      </c>
      <c r="G232" s="135">
        <v>434911</v>
      </c>
      <c r="H232" s="79">
        <v>434911</v>
      </c>
      <c r="I232" s="94">
        <f t="shared" si="79"/>
        <v>487100.32000000007</v>
      </c>
      <c r="J232" s="8" t="s">
        <v>145</v>
      </c>
      <c r="K232" s="14" t="s">
        <v>17</v>
      </c>
      <c r="L232" s="34" t="s">
        <v>15</v>
      </c>
    </row>
    <row r="233" spans="1:12" s="139" customFormat="1" ht="104.25" customHeight="1">
      <c r="A233" s="44">
        <v>67</v>
      </c>
      <c r="B233" s="7" t="s">
        <v>458</v>
      </c>
      <c r="C233" s="65" t="s">
        <v>106</v>
      </c>
      <c r="D233" s="122" t="s">
        <v>459</v>
      </c>
      <c r="E233" s="66" t="s">
        <v>11</v>
      </c>
      <c r="F233" s="66">
        <v>1</v>
      </c>
      <c r="G233" s="79">
        <v>5698388.3899999997</v>
      </c>
      <c r="H233" s="79">
        <v>5698388.3899999997</v>
      </c>
      <c r="I233" s="94">
        <f t="shared" si="79"/>
        <v>6382194.9967999998</v>
      </c>
      <c r="J233" s="8" t="s">
        <v>145</v>
      </c>
      <c r="K233" s="14" t="s">
        <v>17</v>
      </c>
      <c r="L233" s="34" t="s">
        <v>15</v>
      </c>
    </row>
    <row r="234" spans="1:12" s="139" customFormat="1" ht="90.75" customHeight="1">
      <c r="A234" s="35">
        <v>68</v>
      </c>
      <c r="B234" s="7" t="s">
        <v>473</v>
      </c>
      <c r="C234" s="65" t="s">
        <v>106</v>
      </c>
      <c r="D234" s="65" t="s">
        <v>154</v>
      </c>
      <c r="E234" s="66" t="s">
        <v>11</v>
      </c>
      <c r="F234" s="66">
        <v>1</v>
      </c>
      <c r="G234" s="79">
        <v>1437018.75</v>
      </c>
      <c r="H234" s="79">
        <f t="shared" ref="H234" si="80">F234*G234</f>
        <v>1437018.75</v>
      </c>
      <c r="I234" s="79">
        <f t="shared" si="79"/>
        <v>1609461.0000000002</v>
      </c>
      <c r="J234" s="8" t="s">
        <v>145</v>
      </c>
      <c r="K234" s="14" t="s">
        <v>17</v>
      </c>
      <c r="L234" s="34" t="s">
        <v>15</v>
      </c>
    </row>
    <row r="235" spans="1:12" s="139" customFormat="1" ht="104.25" customHeight="1">
      <c r="A235" s="44">
        <v>69</v>
      </c>
      <c r="B235" s="7" t="s">
        <v>484</v>
      </c>
      <c r="C235" s="65" t="s">
        <v>106</v>
      </c>
      <c r="D235" s="14" t="s">
        <v>485</v>
      </c>
      <c r="E235" s="66" t="s">
        <v>11</v>
      </c>
      <c r="F235" s="66">
        <v>1</v>
      </c>
      <c r="G235" s="135">
        <v>586362.5</v>
      </c>
      <c r="H235" s="79">
        <f>F235*G235</f>
        <v>586362.5</v>
      </c>
      <c r="I235" s="94">
        <f t="shared" si="79"/>
        <v>656726.00000000012</v>
      </c>
      <c r="J235" s="8" t="s">
        <v>145</v>
      </c>
      <c r="K235" s="14" t="s">
        <v>17</v>
      </c>
      <c r="L235" s="34" t="s">
        <v>15</v>
      </c>
    </row>
    <row r="236" spans="1:12" s="139" customFormat="1" ht="96" customHeight="1">
      <c r="A236" s="44">
        <v>70</v>
      </c>
      <c r="B236" s="7" t="s">
        <v>486</v>
      </c>
      <c r="C236" s="65" t="s">
        <v>106</v>
      </c>
      <c r="D236" s="65" t="s">
        <v>186</v>
      </c>
      <c r="E236" s="66" t="s">
        <v>11</v>
      </c>
      <c r="F236" s="66">
        <v>1</v>
      </c>
      <c r="G236" s="94">
        <v>181415.18</v>
      </c>
      <c r="H236" s="90">
        <f t="shared" ref="H236" si="81">F236*G236</f>
        <v>181415.18</v>
      </c>
      <c r="I236" s="90">
        <f t="shared" si="79"/>
        <v>203185.00160000002</v>
      </c>
      <c r="J236" s="8" t="s">
        <v>145</v>
      </c>
      <c r="K236" s="14" t="s">
        <v>17</v>
      </c>
      <c r="L236" s="34" t="s">
        <v>15</v>
      </c>
    </row>
    <row r="237" spans="1:12" s="139" customFormat="1" ht="96" customHeight="1">
      <c r="A237" s="44">
        <v>71</v>
      </c>
      <c r="B237" s="7" t="s">
        <v>487</v>
      </c>
      <c r="C237" s="65" t="s">
        <v>106</v>
      </c>
      <c r="D237" s="65" t="s">
        <v>488</v>
      </c>
      <c r="E237" s="66" t="s">
        <v>11</v>
      </c>
      <c r="F237" s="66">
        <v>1</v>
      </c>
      <c r="G237" s="94">
        <v>3262013.39</v>
      </c>
      <c r="H237" s="90">
        <f t="shared" ref="H237" si="82">F237*G237</f>
        <v>3262013.39</v>
      </c>
      <c r="I237" s="90">
        <f t="shared" ref="I237:I238" si="83">H237*1.12</f>
        <v>3653454.9968000003</v>
      </c>
      <c r="J237" s="8" t="s">
        <v>145</v>
      </c>
      <c r="K237" s="14" t="s">
        <v>17</v>
      </c>
      <c r="L237" s="34" t="s">
        <v>15</v>
      </c>
    </row>
    <row r="238" spans="1:12" s="156" customFormat="1" ht="104.25" customHeight="1">
      <c r="A238" s="44">
        <v>72</v>
      </c>
      <c r="B238" s="7" t="s">
        <v>489</v>
      </c>
      <c r="C238" s="65" t="s">
        <v>106</v>
      </c>
      <c r="D238" s="14" t="s">
        <v>262</v>
      </c>
      <c r="E238" s="66" t="s">
        <v>11</v>
      </c>
      <c r="F238" s="66">
        <v>1</v>
      </c>
      <c r="G238" s="135">
        <v>14359192</v>
      </c>
      <c r="H238" s="79">
        <f>F238*G238</f>
        <v>14359192</v>
      </c>
      <c r="I238" s="94">
        <f t="shared" si="83"/>
        <v>16082295.040000001</v>
      </c>
      <c r="J238" s="8" t="s">
        <v>145</v>
      </c>
      <c r="K238" s="14" t="s">
        <v>17</v>
      </c>
      <c r="L238" s="34" t="s">
        <v>15</v>
      </c>
    </row>
    <row r="239" spans="1:12" s="139" customFormat="1" ht="104.25" customHeight="1">
      <c r="A239" s="44">
        <v>73</v>
      </c>
      <c r="B239" s="7" t="s">
        <v>490</v>
      </c>
      <c r="C239" s="65" t="s">
        <v>106</v>
      </c>
      <c r="D239" s="14" t="s">
        <v>262</v>
      </c>
      <c r="E239" s="66" t="s">
        <v>11</v>
      </c>
      <c r="F239" s="66">
        <v>1</v>
      </c>
      <c r="G239" s="135">
        <v>3013734</v>
      </c>
      <c r="H239" s="79">
        <f>F239*G239</f>
        <v>3013734</v>
      </c>
      <c r="I239" s="94">
        <f t="shared" ref="I239:I244" si="84">H239*1.12</f>
        <v>3375382.0800000005</v>
      </c>
      <c r="J239" s="8" t="s">
        <v>145</v>
      </c>
      <c r="K239" s="14" t="s">
        <v>17</v>
      </c>
      <c r="L239" s="34" t="s">
        <v>15</v>
      </c>
    </row>
    <row r="240" spans="1:12" s="139" customFormat="1" ht="104.25" customHeight="1">
      <c r="A240" s="44">
        <v>74</v>
      </c>
      <c r="B240" s="7" t="s">
        <v>491</v>
      </c>
      <c r="C240" s="65" t="s">
        <v>106</v>
      </c>
      <c r="D240" s="14" t="s">
        <v>456</v>
      </c>
      <c r="E240" s="66" t="s">
        <v>11</v>
      </c>
      <c r="F240" s="66">
        <v>1</v>
      </c>
      <c r="G240" s="79">
        <v>1156694</v>
      </c>
      <c r="H240" s="79">
        <v>1156694</v>
      </c>
      <c r="I240" s="94">
        <f t="shared" si="84"/>
        <v>1295497.28</v>
      </c>
      <c r="J240" s="8" t="s">
        <v>145</v>
      </c>
      <c r="K240" s="14" t="s">
        <v>17</v>
      </c>
      <c r="L240" s="34" t="s">
        <v>15</v>
      </c>
    </row>
    <row r="241" spans="1:12" s="139" customFormat="1" ht="96" customHeight="1">
      <c r="A241" s="44">
        <v>75</v>
      </c>
      <c r="B241" s="7" t="s">
        <v>494</v>
      </c>
      <c r="C241" s="65" t="s">
        <v>106</v>
      </c>
      <c r="D241" s="65" t="s">
        <v>495</v>
      </c>
      <c r="E241" s="66" t="s">
        <v>11</v>
      </c>
      <c r="F241" s="66">
        <v>1</v>
      </c>
      <c r="G241" s="94">
        <v>4084767.86</v>
      </c>
      <c r="H241" s="90">
        <f t="shared" ref="H241:H245" si="85">F241*G241</f>
        <v>4084767.86</v>
      </c>
      <c r="I241" s="90">
        <f t="shared" si="84"/>
        <v>4574940.0032000002</v>
      </c>
      <c r="J241" s="8" t="s">
        <v>145</v>
      </c>
      <c r="K241" s="14" t="s">
        <v>17</v>
      </c>
      <c r="L241" s="34" t="s">
        <v>15</v>
      </c>
    </row>
    <row r="242" spans="1:12" s="105" customFormat="1" ht="96" customHeight="1">
      <c r="A242" s="95">
        <v>76</v>
      </c>
      <c r="B242" s="96" t="s">
        <v>500</v>
      </c>
      <c r="C242" s="97" t="s">
        <v>106</v>
      </c>
      <c r="D242" s="98" t="s">
        <v>509</v>
      </c>
      <c r="E242" s="99" t="s">
        <v>11</v>
      </c>
      <c r="F242" s="99">
        <v>1</v>
      </c>
      <c r="G242" s="100">
        <v>1478616</v>
      </c>
      <c r="H242" s="120">
        <f t="shared" si="85"/>
        <v>1478616</v>
      </c>
      <c r="I242" s="101">
        <f t="shared" si="84"/>
        <v>1656049.9200000002</v>
      </c>
      <c r="J242" s="102" t="s">
        <v>145</v>
      </c>
      <c r="K242" s="103" t="s">
        <v>17</v>
      </c>
      <c r="L242" s="104" t="s">
        <v>15</v>
      </c>
    </row>
    <row r="243" spans="1:12" s="105" customFormat="1" ht="96" customHeight="1">
      <c r="A243" s="95">
        <v>77</v>
      </c>
      <c r="B243" s="96" t="s">
        <v>499</v>
      </c>
      <c r="C243" s="97" t="s">
        <v>106</v>
      </c>
      <c r="D243" s="98" t="s">
        <v>508</v>
      </c>
      <c r="E243" s="99" t="s">
        <v>11</v>
      </c>
      <c r="F243" s="99">
        <v>1</v>
      </c>
      <c r="G243" s="100">
        <v>3499377</v>
      </c>
      <c r="H243" s="120">
        <f t="shared" ref="H243" si="86">F243*G243</f>
        <v>3499377</v>
      </c>
      <c r="I243" s="101">
        <f t="shared" ref="I243" si="87">H243*1.12</f>
        <v>3919302.24</v>
      </c>
      <c r="J243" s="102" t="s">
        <v>145</v>
      </c>
      <c r="K243" s="103" t="s">
        <v>17</v>
      </c>
      <c r="L243" s="104" t="s">
        <v>15</v>
      </c>
    </row>
    <row r="244" spans="1:12" s="105" customFormat="1" ht="96" customHeight="1">
      <c r="A244" s="95">
        <v>78</v>
      </c>
      <c r="B244" s="96" t="s">
        <v>498</v>
      </c>
      <c r="C244" s="97" t="s">
        <v>106</v>
      </c>
      <c r="D244" s="98" t="s">
        <v>510</v>
      </c>
      <c r="E244" s="99" t="s">
        <v>11</v>
      </c>
      <c r="F244" s="99">
        <v>1</v>
      </c>
      <c r="G244" s="100">
        <v>2192215</v>
      </c>
      <c r="H244" s="120">
        <f t="shared" si="85"/>
        <v>2192215</v>
      </c>
      <c r="I244" s="101">
        <f t="shared" si="84"/>
        <v>2455280.8000000003</v>
      </c>
      <c r="J244" s="102" t="s">
        <v>145</v>
      </c>
      <c r="K244" s="103" t="s">
        <v>17</v>
      </c>
      <c r="L244" s="104" t="s">
        <v>15</v>
      </c>
    </row>
    <row r="245" spans="1:12" s="105" customFormat="1" ht="96" customHeight="1">
      <c r="A245" s="95">
        <v>79</v>
      </c>
      <c r="B245" s="96" t="s">
        <v>501</v>
      </c>
      <c r="C245" s="97" t="s">
        <v>106</v>
      </c>
      <c r="D245" s="98" t="s">
        <v>257</v>
      </c>
      <c r="E245" s="99" t="s">
        <v>11</v>
      </c>
      <c r="F245" s="99">
        <v>1</v>
      </c>
      <c r="G245" s="101">
        <v>1864976</v>
      </c>
      <c r="H245" s="120">
        <f t="shared" si="85"/>
        <v>1864976</v>
      </c>
      <c r="I245" s="120">
        <f t="shared" ref="I245:I246" si="88">H245*1.12</f>
        <v>2088773.12</v>
      </c>
      <c r="J245" s="102" t="s">
        <v>145</v>
      </c>
      <c r="K245" s="103" t="s">
        <v>17</v>
      </c>
      <c r="L245" s="104" t="s">
        <v>15</v>
      </c>
    </row>
    <row r="246" spans="1:12" s="105" customFormat="1" ht="104.25" customHeight="1">
      <c r="A246" s="95">
        <v>80</v>
      </c>
      <c r="B246" s="96" t="s">
        <v>502</v>
      </c>
      <c r="C246" s="97" t="s">
        <v>106</v>
      </c>
      <c r="D246" s="103" t="s">
        <v>262</v>
      </c>
      <c r="E246" s="99" t="s">
        <v>11</v>
      </c>
      <c r="F246" s="99">
        <v>1</v>
      </c>
      <c r="G246" s="106">
        <v>9562915</v>
      </c>
      <c r="H246" s="100">
        <f>F246*G246</f>
        <v>9562915</v>
      </c>
      <c r="I246" s="101">
        <f t="shared" si="88"/>
        <v>10710464.800000001</v>
      </c>
      <c r="J246" s="102" t="s">
        <v>145</v>
      </c>
      <c r="K246" s="103" t="s">
        <v>17</v>
      </c>
      <c r="L246" s="104" t="s">
        <v>15</v>
      </c>
    </row>
    <row r="247" spans="1:12" s="105" customFormat="1" ht="96" customHeight="1">
      <c r="A247" s="95">
        <v>81</v>
      </c>
      <c r="B247" s="96" t="s">
        <v>503</v>
      </c>
      <c r="C247" s="97" t="s">
        <v>106</v>
      </c>
      <c r="D247" s="103" t="s">
        <v>262</v>
      </c>
      <c r="E247" s="99" t="s">
        <v>11</v>
      </c>
      <c r="F247" s="99">
        <v>1</v>
      </c>
      <c r="G247" s="106">
        <v>668517</v>
      </c>
      <c r="H247" s="100">
        <f>F247*G247</f>
        <v>668517</v>
      </c>
      <c r="I247" s="101">
        <f t="shared" ref="I247:I250" si="89">H247*1.12</f>
        <v>748739.04</v>
      </c>
      <c r="J247" s="102" t="s">
        <v>145</v>
      </c>
      <c r="K247" s="109" t="s">
        <v>73</v>
      </c>
      <c r="L247" s="104" t="s">
        <v>15</v>
      </c>
    </row>
    <row r="248" spans="1:12" s="105" customFormat="1" ht="96" customHeight="1">
      <c r="A248" s="95">
        <v>82</v>
      </c>
      <c r="B248" s="96" t="s">
        <v>504</v>
      </c>
      <c r="C248" s="97" t="s">
        <v>106</v>
      </c>
      <c r="D248" s="103" t="s">
        <v>262</v>
      </c>
      <c r="E248" s="99" t="s">
        <v>11</v>
      </c>
      <c r="F248" s="99">
        <v>1</v>
      </c>
      <c r="G248" s="106">
        <v>1083931</v>
      </c>
      <c r="H248" s="100">
        <f>F248*G248</f>
        <v>1083931</v>
      </c>
      <c r="I248" s="101">
        <f t="shared" si="89"/>
        <v>1214002.7200000002</v>
      </c>
      <c r="J248" s="102" t="s">
        <v>145</v>
      </c>
      <c r="K248" s="109" t="s">
        <v>73</v>
      </c>
      <c r="L248" s="104" t="s">
        <v>15</v>
      </c>
    </row>
    <row r="249" spans="1:12" s="139" customFormat="1" ht="104.25" customHeight="1">
      <c r="A249" s="44">
        <v>83</v>
      </c>
      <c r="B249" s="7" t="s">
        <v>511</v>
      </c>
      <c r="C249" s="65" t="s">
        <v>106</v>
      </c>
      <c r="D249" s="122" t="s">
        <v>296</v>
      </c>
      <c r="E249" s="66" t="s">
        <v>11</v>
      </c>
      <c r="F249" s="66">
        <v>1</v>
      </c>
      <c r="G249" s="79">
        <v>598214.29</v>
      </c>
      <c r="H249" s="79">
        <v>598214.29</v>
      </c>
      <c r="I249" s="94">
        <f t="shared" si="89"/>
        <v>670000.00480000011</v>
      </c>
      <c r="J249" s="8" t="s">
        <v>145</v>
      </c>
      <c r="K249" s="14" t="s">
        <v>17</v>
      </c>
      <c r="L249" s="34" t="s">
        <v>15</v>
      </c>
    </row>
    <row r="250" spans="1:12" s="139" customFormat="1" ht="104.25" customHeight="1">
      <c r="A250" s="44">
        <v>84</v>
      </c>
      <c r="B250" s="7" t="s">
        <v>512</v>
      </c>
      <c r="C250" s="65" t="s">
        <v>106</v>
      </c>
      <c r="D250" s="122" t="s">
        <v>446</v>
      </c>
      <c r="E250" s="66" t="s">
        <v>11</v>
      </c>
      <c r="F250" s="66">
        <v>1</v>
      </c>
      <c r="G250" s="79">
        <v>849920</v>
      </c>
      <c r="H250" s="79">
        <v>849920</v>
      </c>
      <c r="I250" s="94">
        <f t="shared" si="89"/>
        <v>951910.40000000014</v>
      </c>
      <c r="J250" s="8" t="s">
        <v>513</v>
      </c>
      <c r="K250" s="14" t="s">
        <v>17</v>
      </c>
      <c r="L250" s="34" t="s">
        <v>15</v>
      </c>
    </row>
    <row r="251" spans="1:12" s="139" customFormat="1" ht="104.25" customHeight="1">
      <c r="A251" s="44">
        <v>85</v>
      </c>
      <c r="B251" s="7" t="s">
        <v>514</v>
      </c>
      <c r="C251" s="65" t="s">
        <v>106</v>
      </c>
      <c r="D251" s="122" t="s">
        <v>446</v>
      </c>
      <c r="E251" s="66" t="s">
        <v>11</v>
      </c>
      <c r="F251" s="66">
        <v>1</v>
      </c>
      <c r="G251" s="79">
        <v>2849755</v>
      </c>
      <c r="H251" s="79">
        <v>2849755</v>
      </c>
      <c r="I251" s="94">
        <f t="shared" ref="I251:I254" si="90">H251*1.12</f>
        <v>3191725.6</v>
      </c>
      <c r="J251" s="8" t="s">
        <v>515</v>
      </c>
      <c r="K251" s="14" t="s">
        <v>17</v>
      </c>
      <c r="L251" s="34" t="s">
        <v>15</v>
      </c>
    </row>
    <row r="252" spans="1:12" s="139" customFormat="1" ht="104.25" customHeight="1">
      <c r="A252" s="44">
        <v>86</v>
      </c>
      <c r="B252" s="7" t="s">
        <v>517</v>
      </c>
      <c r="C252" s="65" t="s">
        <v>106</v>
      </c>
      <c r="D252" s="14" t="s">
        <v>518</v>
      </c>
      <c r="E252" s="66" t="s">
        <v>11</v>
      </c>
      <c r="F252" s="66">
        <v>1</v>
      </c>
      <c r="G252" s="79">
        <v>232572</v>
      </c>
      <c r="H252" s="79">
        <v>232572</v>
      </c>
      <c r="I252" s="94">
        <f t="shared" si="90"/>
        <v>260480.64000000001</v>
      </c>
      <c r="J252" s="8" t="s">
        <v>516</v>
      </c>
      <c r="K252" s="14" t="s">
        <v>17</v>
      </c>
      <c r="L252" s="34" t="s">
        <v>15</v>
      </c>
    </row>
    <row r="253" spans="1:12" s="139" customFormat="1" ht="104.25" customHeight="1">
      <c r="A253" s="44">
        <v>87</v>
      </c>
      <c r="B253" s="7" t="s">
        <v>527</v>
      </c>
      <c r="C253" s="65" t="s">
        <v>106</v>
      </c>
      <c r="D253" s="122" t="s">
        <v>449</v>
      </c>
      <c r="E253" s="66" t="s">
        <v>11</v>
      </c>
      <c r="F253" s="66">
        <v>1</v>
      </c>
      <c r="G253" s="79">
        <v>2984037</v>
      </c>
      <c r="H253" s="79">
        <v>2984037</v>
      </c>
      <c r="I253" s="94">
        <f t="shared" si="90"/>
        <v>3342121.4400000004</v>
      </c>
      <c r="J253" s="8" t="s">
        <v>515</v>
      </c>
      <c r="K253" s="14" t="s">
        <v>17</v>
      </c>
      <c r="L253" s="34" t="s">
        <v>15</v>
      </c>
    </row>
    <row r="254" spans="1:12" s="139" customFormat="1" ht="96" customHeight="1">
      <c r="A254" s="44">
        <v>88</v>
      </c>
      <c r="B254" s="7" t="s">
        <v>528</v>
      </c>
      <c r="C254" s="65" t="s">
        <v>106</v>
      </c>
      <c r="D254" s="122" t="s">
        <v>534</v>
      </c>
      <c r="E254" s="66" t="s">
        <v>11</v>
      </c>
      <c r="F254" s="66">
        <v>1</v>
      </c>
      <c r="G254" s="79">
        <v>5308078</v>
      </c>
      <c r="H254" s="90">
        <f t="shared" ref="H254" si="91">F254*G254</f>
        <v>5308078</v>
      </c>
      <c r="I254" s="94">
        <f t="shared" si="90"/>
        <v>5945047.3600000003</v>
      </c>
      <c r="J254" s="8" t="s">
        <v>515</v>
      </c>
      <c r="K254" s="14" t="s">
        <v>17</v>
      </c>
      <c r="L254" s="34" t="s">
        <v>15</v>
      </c>
    </row>
    <row r="255" spans="1:12" s="139" customFormat="1" ht="96" customHeight="1">
      <c r="A255" s="44">
        <v>89</v>
      </c>
      <c r="B255" s="7" t="s">
        <v>529</v>
      </c>
      <c r="C255" s="65" t="s">
        <v>106</v>
      </c>
      <c r="D255" s="122" t="s">
        <v>535</v>
      </c>
      <c r="E255" s="66" t="s">
        <v>11</v>
      </c>
      <c r="F255" s="66">
        <v>1</v>
      </c>
      <c r="G255" s="79">
        <v>436713</v>
      </c>
      <c r="H255" s="90">
        <f t="shared" ref="H255" si="92">F255*G255</f>
        <v>436713</v>
      </c>
      <c r="I255" s="94">
        <f t="shared" ref="I255" si="93">H255*1.12</f>
        <v>489118.56000000006</v>
      </c>
      <c r="J255" s="8" t="s">
        <v>515</v>
      </c>
      <c r="K255" s="14" t="s">
        <v>17</v>
      </c>
      <c r="L255" s="34" t="s">
        <v>15</v>
      </c>
    </row>
    <row r="256" spans="1:12" s="139" customFormat="1" ht="96" customHeight="1">
      <c r="A256" s="44">
        <v>90</v>
      </c>
      <c r="B256" s="7" t="s">
        <v>530</v>
      </c>
      <c r="C256" s="65" t="s">
        <v>106</v>
      </c>
      <c r="D256" s="122" t="s">
        <v>536</v>
      </c>
      <c r="E256" s="66" t="s">
        <v>11</v>
      </c>
      <c r="F256" s="66">
        <v>1</v>
      </c>
      <c r="G256" s="79">
        <v>13837577</v>
      </c>
      <c r="H256" s="90">
        <f t="shared" ref="H256" si="94">F256*G256</f>
        <v>13837577</v>
      </c>
      <c r="I256" s="94">
        <f t="shared" ref="I256:I261" si="95">H256*1.12</f>
        <v>15498086.240000002</v>
      </c>
      <c r="J256" s="8" t="s">
        <v>515</v>
      </c>
      <c r="K256" s="14" t="s">
        <v>17</v>
      </c>
      <c r="L256" s="34" t="s">
        <v>15</v>
      </c>
    </row>
    <row r="257" spans="1:12" s="156" customFormat="1" ht="104.25" customHeight="1">
      <c r="A257" s="44">
        <v>91</v>
      </c>
      <c r="B257" s="7" t="s">
        <v>574</v>
      </c>
      <c r="C257" s="65" t="s">
        <v>106</v>
      </c>
      <c r="D257" s="122" t="s">
        <v>287</v>
      </c>
      <c r="E257" s="66" t="s">
        <v>11</v>
      </c>
      <c r="F257" s="66">
        <v>1</v>
      </c>
      <c r="G257" s="79">
        <v>4424594</v>
      </c>
      <c r="H257" s="79">
        <v>4424594</v>
      </c>
      <c r="I257" s="94">
        <f t="shared" si="95"/>
        <v>4955545.28</v>
      </c>
      <c r="J257" s="8" t="s">
        <v>290</v>
      </c>
      <c r="K257" s="14" t="s">
        <v>17</v>
      </c>
      <c r="L257" s="34" t="s">
        <v>15</v>
      </c>
    </row>
    <row r="258" spans="1:12" s="156" customFormat="1" ht="104.25" customHeight="1">
      <c r="A258" s="44">
        <v>92</v>
      </c>
      <c r="B258" s="7" t="s">
        <v>540</v>
      </c>
      <c r="C258" s="65" t="s">
        <v>106</v>
      </c>
      <c r="D258" s="122" t="s">
        <v>541</v>
      </c>
      <c r="E258" s="66" t="s">
        <v>11</v>
      </c>
      <c r="F258" s="66">
        <v>1</v>
      </c>
      <c r="G258" s="79">
        <v>2059280</v>
      </c>
      <c r="H258" s="79">
        <v>2059280</v>
      </c>
      <c r="I258" s="94">
        <f t="shared" si="95"/>
        <v>2306393.6</v>
      </c>
      <c r="J258" s="8" t="s">
        <v>145</v>
      </c>
      <c r="K258" s="14" t="s">
        <v>17</v>
      </c>
      <c r="L258" s="34" t="s">
        <v>15</v>
      </c>
    </row>
    <row r="259" spans="1:12" s="156" customFormat="1" ht="104.25" customHeight="1">
      <c r="A259" s="44">
        <v>93</v>
      </c>
      <c r="B259" s="7" t="s">
        <v>542</v>
      </c>
      <c r="C259" s="65" t="s">
        <v>106</v>
      </c>
      <c r="D259" s="14" t="s">
        <v>316</v>
      </c>
      <c r="E259" s="66" t="s">
        <v>11</v>
      </c>
      <c r="F259" s="66">
        <v>1</v>
      </c>
      <c r="G259" s="79">
        <v>5267411</v>
      </c>
      <c r="H259" s="79">
        <v>5267411</v>
      </c>
      <c r="I259" s="94">
        <f t="shared" si="95"/>
        <v>5899500.3200000003</v>
      </c>
      <c r="J259" s="8" t="s">
        <v>543</v>
      </c>
      <c r="K259" s="14" t="s">
        <v>17</v>
      </c>
      <c r="L259" s="34" t="s">
        <v>15</v>
      </c>
    </row>
    <row r="260" spans="1:12" s="156" customFormat="1" ht="104.25" customHeight="1">
      <c r="A260" s="44">
        <v>94</v>
      </c>
      <c r="B260" s="7" t="s">
        <v>544</v>
      </c>
      <c r="C260" s="65" t="s">
        <v>106</v>
      </c>
      <c r="D260" s="14" t="s">
        <v>456</v>
      </c>
      <c r="E260" s="66" t="s">
        <v>11</v>
      </c>
      <c r="F260" s="66">
        <v>1</v>
      </c>
      <c r="G260" s="79">
        <v>924753</v>
      </c>
      <c r="H260" s="79">
        <v>924753</v>
      </c>
      <c r="I260" s="94">
        <f t="shared" si="95"/>
        <v>1035723.3600000001</v>
      </c>
      <c r="J260" s="8" t="s">
        <v>137</v>
      </c>
      <c r="K260" s="14" t="s">
        <v>17</v>
      </c>
      <c r="L260" s="34" t="s">
        <v>15</v>
      </c>
    </row>
    <row r="261" spans="1:12" s="156" customFormat="1" ht="104.25" customHeight="1">
      <c r="A261" s="44">
        <v>95</v>
      </c>
      <c r="B261" s="7" t="s">
        <v>545</v>
      </c>
      <c r="C261" s="65" t="s">
        <v>106</v>
      </c>
      <c r="D261" s="14" t="s">
        <v>262</v>
      </c>
      <c r="E261" s="66" t="s">
        <v>11</v>
      </c>
      <c r="F261" s="66">
        <v>1</v>
      </c>
      <c r="G261" s="135">
        <v>5566612</v>
      </c>
      <c r="H261" s="79">
        <f>F261*G261</f>
        <v>5566612</v>
      </c>
      <c r="I261" s="94">
        <f t="shared" si="95"/>
        <v>6234605.4400000004</v>
      </c>
      <c r="J261" s="8" t="s">
        <v>145</v>
      </c>
      <c r="K261" s="14" t="s">
        <v>17</v>
      </c>
      <c r="L261" s="34" t="s">
        <v>15</v>
      </c>
    </row>
    <row r="262" spans="1:12" s="156" customFormat="1" ht="104.25" customHeight="1">
      <c r="A262" s="44">
        <v>96</v>
      </c>
      <c r="B262" s="7" t="s">
        <v>572</v>
      </c>
      <c r="C262" s="65" t="s">
        <v>106</v>
      </c>
      <c r="D262" s="14" t="s">
        <v>518</v>
      </c>
      <c r="E262" s="66" t="s">
        <v>11</v>
      </c>
      <c r="F262" s="66">
        <v>1</v>
      </c>
      <c r="G262" s="79">
        <v>643500</v>
      </c>
      <c r="H262" s="79">
        <v>643500</v>
      </c>
      <c r="I262" s="94">
        <f t="shared" ref="I262:I264" si="96">H262*1.12</f>
        <v>720720.00000000012</v>
      </c>
      <c r="J262" s="8" t="s">
        <v>573</v>
      </c>
      <c r="K262" s="14" t="s">
        <v>17</v>
      </c>
      <c r="L262" s="34" t="s">
        <v>15</v>
      </c>
    </row>
    <row r="263" spans="1:12" s="156" customFormat="1" ht="96" customHeight="1">
      <c r="A263" s="44">
        <v>97</v>
      </c>
      <c r="B263" s="7" t="s">
        <v>575</v>
      </c>
      <c r="C263" s="65" t="s">
        <v>106</v>
      </c>
      <c r="D263" s="122" t="s">
        <v>257</v>
      </c>
      <c r="E263" s="66" t="s">
        <v>11</v>
      </c>
      <c r="F263" s="66">
        <v>1</v>
      </c>
      <c r="G263" s="94">
        <v>196000</v>
      </c>
      <c r="H263" s="90">
        <v>196000</v>
      </c>
      <c r="I263" s="90">
        <f t="shared" si="96"/>
        <v>219520.00000000003</v>
      </c>
      <c r="J263" s="8" t="s">
        <v>196</v>
      </c>
      <c r="K263" s="14" t="s">
        <v>17</v>
      </c>
      <c r="L263" s="34" t="s">
        <v>15</v>
      </c>
    </row>
    <row r="264" spans="1:12" s="156" customFormat="1" ht="104.25" customHeight="1">
      <c r="A264" s="44">
        <v>98</v>
      </c>
      <c r="B264" s="7" t="s">
        <v>576</v>
      </c>
      <c r="C264" s="65" t="s">
        <v>106</v>
      </c>
      <c r="D264" s="122" t="s">
        <v>577</v>
      </c>
      <c r="E264" s="66" t="s">
        <v>11</v>
      </c>
      <c r="F264" s="66">
        <v>1</v>
      </c>
      <c r="G264" s="135">
        <v>60340</v>
      </c>
      <c r="H264" s="79">
        <v>60340</v>
      </c>
      <c r="I264" s="94">
        <f t="shared" si="96"/>
        <v>67580.800000000003</v>
      </c>
      <c r="J264" s="8" t="s">
        <v>578</v>
      </c>
      <c r="K264" s="14" t="s">
        <v>17</v>
      </c>
      <c r="L264" s="34" t="s">
        <v>15</v>
      </c>
    </row>
    <row r="265" spans="1:12" s="156" customFormat="1" ht="104.25" customHeight="1">
      <c r="A265" s="44">
        <v>99</v>
      </c>
      <c r="B265" s="166" t="s">
        <v>592</v>
      </c>
      <c r="C265" s="65" t="s">
        <v>106</v>
      </c>
      <c r="D265" s="14" t="s">
        <v>593</v>
      </c>
      <c r="E265" s="66" t="s">
        <v>11</v>
      </c>
      <c r="F265" s="66">
        <v>1</v>
      </c>
      <c r="G265" s="135">
        <v>4659975</v>
      </c>
      <c r="H265" s="79">
        <f>F265*G265</f>
        <v>4659975</v>
      </c>
      <c r="I265" s="94">
        <f t="shared" ref="I265:I266" si="97">H265*1.12</f>
        <v>5219172.0000000009</v>
      </c>
      <c r="J265" s="8" t="s">
        <v>513</v>
      </c>
      <c r="K265" s="14" t="s">
        <v>17</v>
      </c>
      <c r="L265" s="34" t="s">
        <v>15</v>
      </c>
    </row>
    <row r="266" spans="1:12" s="156" customFormat="1" ht="161.25" customHeight="1">
      <c r="A266" s="44">
        <v>100</v>
      </c>
      <c r="B266" s="7" t="s">
        <v>613</v>
      </c>
      <c r="C266" s="65" t="s">
        <v>608</v>
      </c>
      <c r="D266" s="122" t="s">
        <v>614</v>
      </c>
      <c r="E266" s="66" t="s">
        <v>11</v>
      </c>
      <c r="F266" s="66">
        <v>1</v>
      </c>
      <c r="G266" s="79">
        <v>528572</v>
      </c>
      <c r="H266" s="79">
        <f>F266*G266</f>
        <v>528572</v>
      </c>
      <c r="I266" s="94">
        <f t="shared" si="97"/>
        <v>592000.64</v>
      </c>
      <c r="J266" s="8" t="s">
        <v>612</v>
      </c>
      <c r="K266" s="14" t="s">
        <v>17</v>
      </c>
      <c r="L266" s="34" t="s">
        <v>15</v>
      </c>
    </row>
    <row r="267" spans="1:12" s="156" customFormat="1" ht="104.25" customHeight="1">
      <c r="A267" s="44">
        <v>101</v>
      </c>
      <c r="B267" s="7" t="s">
        <v>615</v>
      </c>
      <c r="C267" s="65" t="s">
        <v>608</v>
      </c>
      <c r="D267" s="122" t="s">
        <v>614</v>
      </c>
      <c r="E267" s="66" t="s">
        <v>11</v>
      </c>
      <c r="F267" s="66">
        <v>1</v>
      </c>
      <c r="G267" s="79">
        <v>360000</v>
      </c>
      <c r="H267" s="79">
        <f>F267*G267</f>
        <v>360000</v>
      </c>
      <c r="I267" s="94">
        <f t="shared" ref="I267" si="98">H267*1.12</f>
        <v>403200.00000000006</v>
      </c>
      <c r="J267" s="8" t="s">
        <v>612</v>
      </c>
      <c r="K267" s="14" t="s">
        <v>17</v>
      </c>
      <c r="L267" s="34" t="s">
        <v>15</v>
      </c>
    </row>
    <row r="268" spans="1:12" s="156" customFormat="1" ht="104.25" customHeight="1">
      <c r="A268" s="44">
        <v>102</v>
      </c>
      <c r="B268" s="166" t="s">
        <v>609</v>
      </c>
      <c r="C268" s="65" t="s">
        <v>610</v>
      </c>
      <c r="D268" s="122" t="s">
        <v>611</v>
      </c>
      <c r="E268" s="66" t="s">
        <v>76</v>
      </c>
      <c r="F268" s="66">
        <v>1</v>
      </c>
      <c r="G268" s="79">
        <v>35796</v>
      </c>
      <c r="H268" s="79">
        <v>35796</v>
      </c>
      <c r="I268" s="94">
        <f t="shared" ref="I268" si="99">H268*1.12</f>
        <v>40091.520000000004</v>
      </c>
      <c r="J268" s="8" t="s">
        <v>302</v>
      </c>
      <c r="K268" s="14" t="s">
        <v>73</v>
      </c>
      <c r="L268" s="34" t="s">
        <v>15</v>
      </c>
    </row>
    <row r="269" spans="1:12" s="105" customFormat="1" ht="104.25" customHeight="1">
      <c r="A269" s="95">
        <v>103</v>
      </c>
      <c r="B269" s="96" t="s">
        <v>620</v>
      </c>
      <c r="C269" s="97" t="s">
        <v>608</v>
      </c>
      <c r="D269" s="96" t="s">
        <v>623</v>
      </c>
      <c r="E269" s="99" t="s">
        <v>11</v>
      </c>
      <c r="F269" s="99">
        <v>1</v>
      </c>
      <c r="G269" s="100">
        <v>280868</v>
      </c>
      <c r="H269" s="100">
        <f>F269*G269</f>
        <v>280868</v>
      </c>
      <c r="I269" s="101">
        <f>H269*1.12</f>
        <v>314572.16000000003</v>
      </c>
      <c r="J269" s="102" t="s">
        <v>621</v>
      </c>
      <c r="K269" s="103" t="s">
        <v>17</v>
      </c>
      <c r="L269" s="104" t="s">
        <v>15</v>
      </c>
    </row>
    <row r="270" spans="1:12" s="105" customFormat="1" ht="104.25" customHeight="1">
      <c r="A270" s="95">
        <v>104</v>
      </c>
      <c r="B270" s="96" t="s">
        <v>637</v>
      </c>
      <c r="C270" s="97" t="s">
        <v>608</v>
      </c>
      <c r="D270" s="96" t="s">
        <v>647</v>
      </c>
      <c r="E270" s="205" t="s">
        <v>11</v>
      </c>
      <c r="F270" s="205">
        <v>1</v>
      </c>
      <c r="G270" s="215">
        <v>196429</v>
      </c>
      <c r="H270" s="100">
        <f>F270*G270</f>
        <v>196429</v>
      </c>
      <c r="I270" s="101">
        <f>H270*1.12</f>
        <v>220000.48</v>
      </c>
      <c r="J270" s="102" t="s">
        <v>646</v>
      </c>
      <c r="K270" s="103" t="s">
        <v>17</v>
      </c>
      <c r="L270" s="104" t="s">
        <v>15</v>
      </c>
    </row>
    <row r="271" spans="1:12" s="105" customFormat="1" ht="104.25" customHeight="1">
      <c r="A271" s="95">
        <v>105</v>
      </c>
      <c r="B271" s="96" t="s">
        <v>622</v>
      </c>
      <c r="C271" s="97" t="s">
        <v>608</v>
      </c>
      <c r="D271" s="103" t="s">
        <v>624</v>
      </c>
      <c r="E271" s="99" t="s">
        <v>11</v>
      </c>
      <c r="F271" s="99">
        <v>1</v>
      </c>
      <c r="G271" s="100">
        <v>4364496</v>
      </c>
      <c r="H271" s="100">
        <f>F271*G271</f>
        <v>4364496</v>
      </c>
      <c r="I271" s="101">
        <f>H271*1.12</f>
        <v>4888235.5200000005</v>
      </c>
      <c r="J271" s="102" t="s">
        <v>145</v>
      </c>
      <c r="K271" s="103" t="s">
        <v>17</v>
      </c>
      <c r="L271" s="104" t="s">
        <v>15</v>
      </c>
    </row>
    <row r="272" spans="1:12" ht="30.75" customHeight="1">
      <c r="A272" s="27"/>
      <c r="B272" s="231" t="s">
        <v>28</v>
      </c>
      <c r="C272" s="232"/>
      <c r="D272" s="232"/>
      <c r="E272" s="232"/>
      <c r="F272" s="232"/>
      <c r="G272" s="233"/>
      <c r="H272" s="86">
        <f>SUM(H167:H271)</f>
        <v>717137468.88571453</v>
      </c>
      <c r="I272" s="86">
        <f>SUM(I167:I271)</f>
        <v>803193965.15200007</v>
      </c>
      <c r="J272" s="22"/>
      <c r="K272" s="28" t="s">
        <v>0</v>
      </c>
      <c r="L272" s="23"/>
    </row>
    <row r="273" spans="1:12" ht="32.25" customHeight="1">
      <c r="A273" s="29"/>
      <c r="B273" s="256" t="s">
        <v>35</v>
      </c>
      <c r="C273" s="257"/>
      <c r="D273" s="257"/>
      <c r="E273" s="257"/>
      <c r="F273" s="257"/>
      <c r="G273" s="257"/>
      <c r="H273" s="257"/>
      <c r="I273" s="257"/>
      <c r="J273" s="257"/>
      <c r="K273" s="257"/>
      <c r="L273" s="258"/>
    </row>
    <row r="274" spans="1:12" s="11" customFormat="1" ht="198" customHeight="1">
      <c r="A274" s="44">
        <v>1</v>
      </c>
      <c r="B274" s="78" t="s">
        <v>194</v>
      </c>
      <c r="C274" s="65" t="s">
        <v>110</v>
      </c>
      <c r="D274" s="78" t="s">
        <v>195</v>
      </c>
      <c r="E274" s="14" t="s">
        <v>45</v>
      </c>
      <c r="F274" s="14">
        <v>1</v>
      </c>
      <c r="G274" s="42"/>
      <c r="H274" s="42">
        <v>291072</v>
      </c>
      <c r="I274" s="42">
        <f>H274*1.12</f>
        <v>326000.64000000001</v>
      </c>
      <c r="J274" s="8" t="s">
        <v>196</v>
      </c>
      <c r="K274" s="14"/>
      <c r="L274" s="34" t="s">
        <v>15</v>
      </c>
    </row>
    <row r="275" spans="1:12" s="11" customFormat="1" ht="247.5" customHeight="1">
      <c r="A275" s="44">
        <v>2</v>
      </c>
      <c r="B275" s="78" t="s">
        <v>288</v>
      </c>
      <c r="C275" s="65" t="s">
        <v>110</v>
      </c>
      <c r="D275" s="78" t="s">
        <v>289</v>
      </c>
      <c r="E275" s="14" t="s">
        <v>45</v>
      </c>
      <c r="F275" s="14">
        <v>1</v>
      </c>
      <c r="G275" s="42"/>
      <c r="H275" s="42">
        <v>1482609</v>
      </c>
      <c r="I275" s="42">
        <f>H275*1.12</f>
        <v>1660522.08</v>
      </c>
      <c r="J275" s="8" t="s">
        <v>290</v>
      </c>
      <c r="K275" s="14"/>
      <c r="L275" s="34" t="s">
        <v>15</v>
      </c>
    </row>
    <row r="276" spans="1:12" s="11" customFormat="1" ht="123" customHeight="1">
      <c r="A276" s="44">
        <v>3</v>
      </c>
      <c r="B276" s="78" t="s">
        <v>300</v>
      </c>
      <c r="C276" s="65" t="s">
        <v>301</v>
      </c>
      <c r="D276" s="78" t="s">
        <v>305</v>
      </c>
      <c r="E276" s="14" t="s">
        <v>45</v>
      </c>
      <c r="F276" s="14">
        <v>1</v>
      </c>
      <c r="G276" s="42"/>
      <c r="H276" s="127">
        <v>411200</v>
      </c>
      <c r="I276" s="127">
        <f>H276*1.12</f>
        <v>460544.00000000006</v>
      </c>
      <c r="J276" s="8" t="s">
        <v>302</v>
      </c>
      <c r="K276" s="14"/>
      <c r="L276" s="34" t="s">
        <v>15</v>
      </c>
    </row>
    <row r="277" spans="1:12" s="11" customFormat="1" ht="160.5" customHeight="1">
      <c r="A277" s="44">
        <v>4</v>
      </c>
      <c r="B277" s="78" t="s">
        <v>303</v>
      </c>
      <c r="C277" s="65" t="s">
        <v>301</v>
      </c>
      <c r="D277" s="78" t="s">
        <v>304</v>
      </c>
      <c r="E277" s="14" t="s">
        <v>45</v>
      </c>
      <c r="F277" s="14">
        <v>1</v>
      </c>
      <c r="G277" s="42"/>
      <c r="H277" s="127">
        <v>1387144</v>
      </c>
      <c r="I277" s="127">
        <f>H277*1.12</f>
        <v>1553601.2800000003</v>
      </c>
      <c r="J277" s="8" t="s">
        <v>145</v>
      </c>
      <c r="K277" s="14"/>
      <c r="L277" s="34" t="s">
        <v>15</v>
      </c>
    </row>
    <row r="278" spans="1:12" s="11" customFormat="1" ht="160.5" customHeight="1">
      <c r="A278" s="35">
        <v>5</v>
      </c>
      <c r="B278" s="43" t="s">
        <v>492</v>
      </c>
      <c r="C278" s="65" t="s">
        <v>110</v>
      </c>
      <c r="D278" s="142" t="s">
        <v>444</v>
      </c>
      <c r="E278" s="14" t="s">
        <v>45</v>
      </c>
      <c r="F278" s="14">
        <v>1</v>
      </c>
      <c r="G278" s="42"/>
      <c r="H278" s="127">
        <v>1295000</v>
      </c>
      <c r="I278" s="127">
        <f>H278*1.12</f>
        <v>1450400.0000000002</v>
      </c>
      <c r="J278" s="8" t="s">
        <v>493</v>
      </c>
      <c r="K278" s="14"/>
      <c r="L278" s="34" t="s">
        <v>15</v>
      </c>
    </row>
    <row r="279" spans="1:12" ht="22.5" customHeight="1">
      <c r="A279" s="27"/>
      <c r="B279" s="259" t="s">
        <v>36</v>
      </c>
      <c r="C279" s="260"/>
      <c r="D279" s="260"/>
      <c r="E279" s="260"/>
      <c r="F279" s="260"/>
      <c r="G279" s="261"/>
      <c r="H279" s="130">
        <f>SUM(H274:H278)</f>
        <v>4867025</v>
      </c>
      <c r="I279" s="130">
        <f>SUM(I274:I278)</f>
        <v>5451068.0000000009</v>
      </c>
      <c r="J279" s="30"/>
      <c r="K279" s="30"/>
      <c r="L279" s="30"/>
    </row>
    <row r="280" spans="1:12" ht="35.25" customHeight="1">
      <c r="A280" s="29"/>
      <c r="B280" s="237" t="s">
        <v>27</v>
      </c>
      <c r="C280" s="238"/>
      <c r="D280" s="238"/>
      <c r="E280" s="238"/>
      <c r="F280" s="238"/>
      <c r="G280" s="238"/>
      <c r="H280" s="238"/>
      <c r="I280" s="238"/>
      <c r="J280" s="238"/>
      <c r="K280" s="238"/>
      <c r="L280" s="239"/>
    </row>
    <row r="281" spans="1:12" ht="108.75" customHeight="1">
      <c r="A281" s="35">
        <v>1</v>
      </c>
      <c r="B281" s="6" t="s">
        <v>48</v>
      </c>
      <c r="C281" s="40" t="s">
        <v>33</v>
      </c>
      <c r="D281" s="6" t="s">
        <v>49</v>
      </c>
      <c r="E281" s="41" t="s">
        <v>10</v>
      </c>
      <c r="F281" s="42">
        <v>1</v>
      </c>
      <c r="G281" s="42"/>
      <c r="H281" s="42">
        <v>2986607</v>
      </c>
      <c r="I281" s="5">
        <f t="shared" ref="I281:I287" si="100">H281*1.12</f>
        <v>3344999.8400000003</v>
      </c>
      <c r="J281" s="43" t="s">
        <v>50</v>
      </c>
      <c r="K281" s="43"/>
      <c r="L281" s="7" t="s">
        <v>15</v>
      </c>
    </row>
    <row r="282" spans="1:12" ht="89.25" customHeight="1">
      <c r="A282" s="35">
        <v>2</v>
      </c>
      <c r="B282" s="7" t="s">
        <v>23</v>
      </c>
      <c r="C282" s="40" t="s">
        <v>34</v>
      </c>
      <c r="D282" s="7" t="s">
        <v>23</v>
      </c>
      <c r="E282" s="39" t="s">
        <v>10</v>
      </c>
      <c r="F282" s="39">
        <v>1</v>
      </c>
      <c r="G282" s="36"/>
      <c r="H282" s="36">
        <v>387505</v>
      </c>
      <c r="I282" s="45">
        <f t="shared" si="100"/>
        <v>434005.60000000003</v>
      </c>
      <c r="J282" s="7" t="s">
        <v>43</v>
      </c>
      <c r="K282" s="7"/>
      <c r="L282" s="7" t="s">
        <v>15</v>
      </c>
    </row>
    <row r="283" spans="1:12" ht="68.25" customHeight="1">
      <c r="A283" s="35">
        <v>3</v>
      </c>
      <c r="B283" s="43" t="s">
        <v>24</v>
      </c>
      <c r="C283" s="40" t="s">
        <v>34</v>
      </c>
      <c r="D283" s="7" t="s">
        <v>42</v>
      </c>
      <c r="E283" s="39" t="s">
        <v>10</v>
      </c>
      <c r="F283" s="39">
        <v>1</v>
      </c>
      <c r="G283" s="8"/>
      <c r="H283" s="8">
        <v>35310000</v>
      </c>
      <c r="I283" s="45">
        <f t="shared" si="100"/>
        <v>39547200.000000007</v>
      </c>
      <c r="J283" s="7" t="s">
        <v>44</v>
      </c>
      <c r="K283" s="7"/>
      <c r="L283" s="7" t="s">
        <v>15</v>
      </c>
    </row>
    <row r="284" spans="1:12" ht="68.25" customHeight="1">
      <c r="A284" s="35">
        <v>4</v>
      </c>
      <c r="B284" s="43" t="s">
        <v>117</v>
      </c>
      <c r="C284" s="40" t="s">
        <v>33</v>
      </c>
      <c r="D284" s="43" t="s">
        <v>117</v>
      </c>
      <c r="E284" s="39" t="s">
        <v>10</v>
      </c>
      <c r="F284" s="39">
        <v>1</v>
      </c>
      <c r="G284" s="8"/>
      <c r="H284" s="8">
        <v>59912</v>
      </c>
      <c r="I284" s="45">
        <f>H284*1.12</f>
        <v>67101.440000000002</v>
      </c>
      <c r="J284" s="7" t="s">
        <v>127</v>
      </c>
      <c r="K284" s="7"/>
      <c r="L284" s="7" t="s">
        <v>15</v>
      </c>
    </row>
    <row r="285" spans="1:12" ht="142.5" customHeight="1">
      <c r="A285" s="35">
        <v>5</v>
      </c>
      <c r="B285" s="43" t="s">
        <v>109</v>
      </c>
      <c r="C285" s="40" t="s">
        <v>110</v>
      </c>
      <c r="D285" s="43" t="s">
        <v>111</v>
      </c>
      <c r="E285" s="7" t="s">
        <v>10</v>
      </c>
      <c r="F285" s="43">
        <v>1</v>
      </c>
      <c r="G285" s="8"/>
      <c r="H285" s="63" t="s">
        <v>126</v>
      </c>
      <c r="I285" s="5"/>
      <c r="J285" s="7"/>
      <c r="K285" s="7"/>
      <c r="L285" s="7"/>
    </row>
    <row r="286" spans="1:12" ht="142.5" customHeight="1">
      <c r="A286" s="35">
        <v>6</v>
      </c>
      <c r="B286" s="43" t="s">
        <v>55</v>
      </c>
      <c r="C286" s="40" t="s">
        <v>110</v>
      </c>
      <c r="D286" s="43" t="s">
        <v>118</v>
      </c>
      <c r="E286" s="7" t="s">
        <v>10</v>
      </c>
      <c r="F286" s="43">
        <v>1</v>
      </c>
      <c r="G286" s="8"/>
      <c r="H286" s="8">
        <v>4141000</v>
      </c>
      <c r="I286" s="45">
        <f t="shared" si="100"/>
        <v>4637920</v>
      </c>
      <c r="J286" s="8" t="s">
        <v>119</v>
      </c>
      <c r="K286" s="7"/>
      <c r="L286" s="7" t="s">
        <v>120</v>
      </c>
    </row>
    <row r="287" spans="1:12" s="74" customFormat="1" ht="142.5" customHeight="1">
      <c r="A287" s="35">
        <v>7</v>
      </c>
      <c r="B287" s="43" t="s">
        <v>121</v>
      </c>
      <c r="C287" s="40" t="s">
        <v>122</v>
      </c>
      <c r="D287" s="43" t="s">
        <v>123</v>
      </c>
      <c r="E287" s="7" t="s">
        <v>10</v>
      </c>
      <c r="F287" s="43">
        <v>1</v>
      </c>
      <c r="G287" s="8"/>
      <c r="H287" s="79">
        <v>4947738.3899999997</v>
      </c>
      <c r="I287" s="45">
        <f t="shared" si="100"/>
        <v>5541466.9967999998</v>
      </c>
      <c r="J287" s="8" t="s">
        <v>432</v>
      </c>
      <c r="K287" s="7"/>
      <c r="L287" s="7" t="s">
        <v>120</v>
      </c>
    </row>
    <row r="288" spans="1:12" ht="142.5" customHeight="1">
      <c r="A288" s="35">
        <v>8</v>
      </c>
      <c r="B288" s="43" t="s">
        <v>128</v>
      </c>
      <c r="C288" s="40" t="s">
        <v>33</v>
      </c>
      <c r="D288" s="43" t="s">
        <v>130</v>
      </c>
      <c r="E288" s="7" t="s">
        <v>10</v>
      </c>
      <c r="F288" s="43">
        <v>1</v>
      </c>
      <c r="G288" s="8"/>
      <c r="H288" s="8">
        <v>83022153.629999995</v>
      </c>
      <c r="I288" s="45">
        <f t="shared" ref="I288:I298" si="101">H288*1.12</f>
        <v>92984812.065600008</v>
      </c>
      <c r="J288" s="8" t="s">
        <v>129</v>
      </c>
      <c r="K288" s="7"/>
      <c r="L288" s="7" t="s">
        <v>15</v>
      </c>
    </row>
    <row r="289" spans="1:12" ht="142.5" customHeight="1">
      <c r="A289" s="35">
        <v>9</v>
      </c>
      <c r="B289" s="43" t="s">
        <v>131</v>
      </c>
      <c r="C289" s="40" t="s">
        <v>110</v>
      </c>
      <c r="D289" s="43" t="s">
        <v>132</v>
      </c>
      <c r="E289" s="7" t="s">
        <v>10</v>
      </c>
      <c r="F289" s="43">
        <v>1</v>
      </c>
      <c r="G289" s="8"/>
      <c r="H289" s="8">
        <v>1068750</v>
      </c>
      <c r="I289" s="45">
        <f t="shared" si="101"/>
        <v>1197000</v>
      </c>
      <c r="J289" s="8" t="s">
        <v>133</v>
      </c>
      <c r="K289" s="7"/>
      <c r="L289" s="7" t="s">
        <v>134</v>
      </c>
    </row>
    <row r="290" spans="1:12" ht="129.75" customHeight="1">
      <c r="A290" s="35">
        <v>10</v>
      </c>
      <c r="B290" s="43" t="s">
        <v>149</v>
      </c>
      <c r="C290" s="40" t="s">
        <v>110</v>
      </c>
      <c r="D290" s="43" t="s">
        <v>150</v>
      </c>
      <c r="E290" s="7" t="s">
        <v>10</v>
      </c>
      <c r="F290" s="43">
        <v>1</v>
      </c>
      <c r="G290" s="8"/>
      <c r="H290" s="8">
        <v>39870</v>
      </c>
      <c r="I290" s="45">
        <f t="shared" si="101"/>
        <v>44654.400000000001</v>
      </c>
      <c r="J290" s="8" t="s">
        <v>183</v>
      </c>
      <c r="K290" s="7"/>
      <c r="L290" s="7" t="s">
        <v>151</v>
      </c>
    </row>
    <row r="291" spans="1:12" s="156" customFormat="1" ht="165" customHeight="1">
      <c r="A291" s="35">
        <v>11</v>
      </c>
      <c r="B291" s="43" t="s">
        <v>180</v>
      </c>
      <c r="C291" s="43" t="s">
        <v>110</v>
      </c>
      <c r="D291" s="72" t="s">
        <v>181</v>
      </c>
      <c r="E291" s="43" t="s">
        <v>10</v>
      </c>
      <c r="F291" s="43">
        <v>1</v>
      </c>
      <c r="G291" s="8"/>
      <c r="H291" s="8">
        <v>2499000</v>
      </c>
      <c r="I291" s="45">
        <f t="shared" si="101"/>
        <v>2798880.0000000005</v>
      </c>
      <c r="J291" s="8" t="s">
        <v>187</v>
      </c>
      <c r="K291" s="7"/>
      <c r="L291" s="7" t="s">
        <v>182</v>
      </c>
    </row>
    <row r="292" spans="1:12" ht="79.5" customHeight="1">
      <c r="A292" s="35">
        <v>12</v>
      </c>
      <c r="B292" s="43" t="s">
        <v>199</v>
      </c>
      <c r="C292" s="43" t="s">
        <v>33</v>
      </c>
      <c r="D292" s="43" t="s">
        <v>200</v>
      </c>
      <c r="E292" s="43" t="s">
        <v>10</v>
      </c>
      <c r="F292" s="43">
        <v>1</v>
      </c>
      <c r="G292" s="8"/>
      <c r="H292" s="42">
        <v>3700302.9</v>
      </c>
      <c r="I292" s="75">
        <f t="shared" si="101"/>
        <v>4144339.2480000001</v>
      </c>
      <c r="J292" s="42" t="s">
        <v>218</v>
      </c>
      <c r="K292" s="7"/>
      <c r="L292" s="7" t="s">
        <v>15</v>
      </c>
    </row>
    <row r="293" spans="1:12" ht="154.5" customHeight="1">
      <c r="A293" s="35">
        <v>13</v>
      </c>
      <c r="B293" s="33" t="s">
        <v>201</v>
      </c>
      <c r="C293" s="40" t="s">
        <v>33</v>
      </c>
      <c r="D293" s="43" t="s">
        <v>202</v>
      </c>
      <c r="E293" s="39" t="s">
        <v>10</v>
      </c>
      <c r="F293" s="39">
        <v>1</v>
      </c>
      <c r="G293" s="8"/>
      <c r="H293" s="8">
        <v>888000</v>
      </c>
      <c r="I293" s="45">
        <f t="shared" si="101"/>
        <v>994560.00000000012</v>
      </c>
      <c r="J293" s="8" t="s">
        <v>203</v>
      </c>
      <c r="K293" s="7"/>
      <c r="L293" s="7" t="s">
        <v>15</v>
      </c>
    </row>
    <row r="294" spans="1:12" s="74" customFormat="1" ht="183.75" customHeight="1">
      <c r="A294" s="35">
        <v>14</v>
      </c>
      <c r="B294" s="43" t="s">
        <v>228</v>
      </c>
      <c r="C294" s="43" t="s">
        <v>110</v>
      </c>
      <c r="D294" s="43" t="s">
        <v>236</v>
      </c>
      <c r="E294" s="43" t="s">
        <v>10</v>
      </c>
      <c r="F294" s="43">
        <v>1</v>
      </c>
      <c r="G294" s="79"/>
      <c r="H294" s="8">
        <v>4680000</v>
      </c>
      <c r="I294" s="75">
        <f t="shared" si="101"/>
        <v>5241600.0000000009</v>
      </c>
      <c r="J294" s="8" t="s">
        <v>230</v>
      </c>
      <c r="K294" s="7"/>
      <c r="L294" s="43" t="s">
        <v>182</v>
      </c>
    </row>
    <row r="295" spans="1:12" s="74" customFormat="1" ht="154.5" customHeight="1">
      <c r="A295" s="35">
        <v>15</v>
      </c>
      <c r="B295" s="43" t="s">
        <v>229</v>
      </c>
      <c r="C295" s="43" t="s">
        <v>110</v>
      </c>
      <c r="D295" s="72" t="s">
        <v>237</v>
      </c>
      <c r="E295" s="43" t="s">
        <v>10</v>
      </c>
      <c r="F295" s="43">
        <v>1</v>
      </c>
      <c r="G295" s="79"/>
      <c r="H295" s="8">
        <v>3120000</v>
      </c>
      <c r="I295" s="45">
        <f t="shared" si="101"/>
        <v>3494400.0000000005</v>
      </c>
      <c r="J295" s="8" t="s">
        <v>231</v>
      </c>
      <c r="K295" s="7"/>
      <c r="L295" s="43" t="s">
        <v>182</v>
      </c>
    </row>
    <row r="296" spans="1:12" s="74" customFormat="1" ht="154.5" customHeight="1">
      <c r="A296" s="35">
        <v>16</v>
      </c>
      <c r="B296" s="43" t="s">
        <v>232</v>
      </c>
      <c r="C296" s="43" t="s">
        <v>33</v>
      </c>
      <c r="D296" s="43" t="s">
        <v>233</v>
      </c>
      <c r="E296" s="43" t="s">
        <v>10</v>
      </c>
      <c r="F296" s="43">
        <v>1</v>
      </c>
      <c r="G296" s="79"/>
      <c r="H296" s="8">
        <v>760702.1</v>
      </c>
      <c r="I296" s="45">
        <f t="shared" si="101"/>
        <v>851986.35200000007</v>
      </c>
      <c r="J296" s="8" t="s">
        <v>234</v>
      </c>
      <c r="K296" s="7"/>
      <c r="L296" s="43" t="s">
        <v>235</v>
      </c>
    </row>
    <row r="297" spans="1:12" s="74" customFormat="1" ht="154.5" customHeight="1">
      <c r="A297" s="35">
        <v>17</v>
      </c>
      <c r="B297" s="43" t="s">
        <v>278</v>
      </c>
      <c r="C297" s="43" t="s">
        <v>110</v>
      </c>
      <c r="D297" s="43" t="s">
        <v>279</v>
      </c>
      <c r="E297" s="43" t="s">
        <v>10</v>
      </c>
      <c r="F297" s="43">
        <v>1</v>
      </c>
      <c r="G297" s="79"/>
      <c r="H297" s="8">
        <v>6110000</v>
      </c>
      <c r="I297" s="45">
        <f t="shared" si="101"/>
        <v>6843200.0000000009</v>
      </c>
      <c r="J297" s="8" t="s">
        <v>280</v>
      </c>
      <c r="K297" s="7"/>
      <c r="L297" s="43" t="s">
        <v>281</v>
      </c>
    </row>
    <row r="298" spans="1:12" s="74" customFormat="1" ht="154.5" customHeight="1">
      <c r="A298" s="35">
        <v>18</v>
      </c>
      <c r="B298" s="7" t="s">
        <v>291</v>
      </c>
      <c r="C298" s="40" t="s">
        <v>34</v>
      </c>
      <c r="D298" s="7" t="s">
        <v>292</v>
      </c>
      <c r="E298" s="39" t="s">
        <v>10</v>
      </c>
      <c r="F298" s="39">
        <v>1</v>
      </c>
      <c r="G298" s="36"/>
      <c r="H298" s="36">
        <v>36973</v>
      </c>
      <c r="I298" s="45">
        <f t="shared" si="101"/>
        <v>41409.760000000002</v>
      </c>
      <c r="J298" s="7" t="s">
        <v>43</v>
      </c>
      <c r="K298" s="7"/>
      <c r="L298" s="7" t="s">
        <v>15</v>
      </c>
    </row>
    <row r="299" spans="1:12" s="74" customFormat="1" ht="154.5" customHeight="1">
      <c r="A299" s="35">
        <v>19</v>
      </c>
      <c r="B299" s="7" t="s">
        <v>386</v>
      </c>
      <c r="C299" s="40" t="s">
        <v>110</v>
      </c>
      <c r="D299" s="7" t="s">
        <v>387</v>
      </c>
      <c r="E299" s="43" t="s">
        <v>10</v>
      </c>
      <c r="F299" s="43">
        <v>1</v>
      </c>
      <c r="G299" s="79"/>
      <c r="H299" s="8">
        <v>4160000</v>
      </c>
      <c r="I299" s="45">
        <f t="shared" ref="I299:I303" si="102">H299*1.12</f>
        <v>4659200</v>
      </c>
      <c r="J299" s="8" t="s">
        <v>388</v>
      </c>
      <c r="K299" s="7"/>
      <c r="L299" s="43" t="s">
        <v>389</v>
      </c>
    </row>
    <row r="300" spans="1:12" s="139" customFormat="1" ht="154.5" customHeight="1" thickBot="1">
      <c r="A300" s="201">
        <v>20</v>
      </c>
      <c r="B300" s="184" t="s">
        <v>121</v>
      </c>
      <c r="C300" s="183" t="s">
        <v>122</v>
      </c>
      <c r="D300" s="184" t="s">
        <v>533</v>
      </c>
      <c r="E300" s="185" t="s">
        <v>10</v>
      </c>
      <c r="F300" s="185">
        <v>1</v>
      </c>
      <c r="G300" s="186"/>
      <c r="H300" s="187">
        <v>736150</v>
      </c>
      <c r="I300" s="188">
        <f t="shared" si="102"/>
        <v>824488.00000000012</v>
      </c>
      <c r="J300" s="187" t="s">
        <v>532</v>
      </c>
      <c r="K300" s="184"/>
      <c r="L300" s="185" t="s">
        <v>120</v>
      </c>
    </row>
    <row r="301" spans="1:12" s="105" customFormat="1" ht="120">
      <c r="A301" s="216">
        <v>21</v>
      </c>
      <c r="B301" s="217" t="s">
        <v>639</v>
      </c>
      <c r="C301" s="218" t="s">
        <v>644</v>
      </c>
      <c r="D301" s="217" t="s">
        <v>643</v>
      </c>
      <c r="E301" s="219" t="s">
        <v>10</v>
      </c>
      <c r="F301" s="220">
        <v>1</v>
      </c>
      <c r="G301" s="221"/>
      <c r="H301" s="222">
        <v>490467</v>
      </c>
      <c r="I301" s="223">
        <f t="shared" si="102"/>
        <v>549323.04</v>
      </c>
      <c r="J301" s="222" t="s">
        <v>645</v>
      </c>
      <c r="K301" s="217"/>
      <c r="L301" s="220" t="s">
        <v>651</v>
      </c>
    </row>
    <row r="302" spans="1:12" s="105" customFormat="1" ht="120">
      <c r="A302" s="114">
        <v>22</v>
      </c>
      <c r="B302" s="96" t="s">
        <v>638</v>
      </c>
      <c r="C302" s="108" t="s">
        <v>644</v>
      </c>
      <c r="D302" s="96" t="s">
        <v>641</v>
      </c>
      <c r="E302" s="109" t="s">
        <v>10</v>
      </c>
      <c r="F302" s="224">
        <v>1</v>
      </c>
      <c r="G302" s="100"/>
      <c r="H302" s="102">
        <v>1117268</v>
      </c>
      <c r="I302" s="223">
        <f t="shared" si="102"/>
        <v>1251340.1600000001</v>
      </c>
      <c r="J302" s="222" t="s">
        <v>645</v>
      </c>
      <c r="K302" s="96"/>
      <c r="L302" s="220" t="s">
        <v>651</v>
      </c>
    </row>
    <row r="303" spans="1:12" s="105" customFormat="1" ht="120">
      <c r="A303" s="114">
        <v>23</v>
      </c>
      <c r="B303" s="96" t="s">
        <v>640</v>
      </c>
      <c r="C303" s="108" t="s">
        <v>644</v>
      </c>
      <c r="D303" s="96" t="s">
        <v>642</v>
      </c>
      <c r="E303" s="109" t="s">
        <v>10</v>
      </c>
      <c r="F303" s="224">
        <v>1</v>
      </c>
      <c r="G303" s="100"/>
      <c r="H303" s="102">
        <v>1150000</v>
      </c>
      <c r="I303" s="223">
        <f t="shared" si="102"/>
        <v>1288000.0000000002</v>
      </c>
      <c r="J303" s="222" t="s">
        <v>645</v>
      </c>
      <c r="K303" s="96"/>
      <c r="L303" s="220" t="s">
        <v>651</v>
      </c>
    </row>
    <row r="304" spans="1:12" ht="33.75" customHeight="1">
      <c r="A304" s="31"/>
      <c r="B304" s="252" t="s">
        <v>29</v>
      </c>
      <c r="C304" s="252"/>
      <c r="D304" s="252"/>
      <c r="E304" s="262"/>
      <c r="F304" s="252"/>
      <c r="G304" s="252"/>
      <c r="H304" s="86">
        <f>SUM(H281:H303)</f>
        <v>161412399.01999998</v>
      </c>
      <c r="I304" s="86">
        <f>SUM(I281:I303)</f>
        <v>180781886.90239999</v>
      </c>
      <c r="J304" s="28"/>
      <c r="K304" s="28"/>
      <c r="L304" s="28"/>
    </row>
    <row r="305" spans="1:12" ht="36.75" customHeight="1">
      <c r="A305" s="31"/>
      <c r="B305" s="252" t="s">
        <v>31</v>
      </c>
      <c r="C305" s="252"/>
      <c r="D305" s="252"/>
      <c r="E305" s="252"/>
      <c r="F305" s="252"/>
      <c r="G305" s="252"/>
      <c r="H305" s="86">
        <f>H272+H304+H279</f>
        <v>883416892.90571451</v>
      </c>
      <c r="I305" s="86">
        <f>I272+I304+I279</f>
        <v>989426920.05440009</v>
      </c>
      <c r="J305" s="28"/>
      <c r="K305" s="28"/>
      <c r="L305" s="28"/>
    </row>
    <row r="306" spans="1:12" ht="31.5" customHeight="1">
      <c r="A306" s="13"/>
      <c r="B306" s="253" t="s">
        <v>32</v>
      </c>
      <c r="C306" s="254"/>
      <c r="D306" s="254"/>
      <c r="E306" s="254"/>
      <c r="F306" s="254"/>
      <c r="G306" s="255"/>
      <c r="H306" s="87">
        <f>H164+H305</f>
        <v>1527709209.5590003</v>
      </c>
      <c r="I306" s="87">
        <f>I305+I164</f>
        <v>1711124314.7060802</v>
      </c>
      <c r="J306" s="17"/>
      <c r="K306" s="18"/>
      <c r="L306" s="18"/>
    </row>
    <row r="307" spans="1:12" ht="30.75" customHeight="1">
      <c r="A307" s="251" t="s">
        <v>653</v>
      </c>
      <c r="B307" s="251"/>
      <c r="C307" s="251"/>
      <c r="D307" s="251"/>
      <c r="E307" s="251"/>
      <c r="F307" s="251"/>
      <c r="G307" s="251"/>
      <c r="H307" s="251"/>
      <c r="I307" s="251"/>
      <c r="J307" s="251"/>
      <c r="K307" s="251"/>
      <c r="L307" s="251"/>
    </row>
    <row r="308" spans="1:12" s="12" customFormat="1" ht="27.75" customHeight="1">
      <c r="A308" s="3"/>
      <c r="B308" s="16"/>
      <c r="C308" s="3"/>
      <c r="D308" s="15"/>
      <c r="E308" s="3"/>
      <c r="F308" s="3"/>
      <c r="G308" s="9"/>
      <c r="H308" s="9"/>
      <c r="I308" s="9"/>
      <c r="J308" s="16"/>
      <c r="K308" s="16"/>
      <c r="L308" s="16"/>
    </row>
    <row r="309" spans="1:12" s="12" customFormat="1" ht="29.25" customHeight="1">
      <c r="A309" s="3"/>
      <c r="B309" s="16"/>
      <c r="C309" s="3"/>
      <c r="D309" s="15"/>
      <c r="E309" s="3"/>
      <c r="F309" s="3"/>
      <c r="G309" s="9"/>
      <c r="H309" s="9"/>
      <c r="I309" s="9"/>
      <c r="J309" s="16"/>
      <c r="K309" s="16"/>
      <c r="L309" s="16"/>
    </row>
    <row r="310" spans="1:12" ht="33.75" customHeight="1"/>
  </sheetData>
  <protectedRanges>
    <protectedRange sqref="F54:F61 B56:C56 C57:C79 C81" name="Диапазон2_4_1"/>
    <protectedRange password="CF7A" sqref="F54:F61 B56:C56 C57:C79 C81" name="Диапазон1_4_1"/>
    <protectedRange sqref="B86" name="Диапазон2"/>
    <protectedRange password="CF7A" sqref="B86" name="Диапазон1"/>
    <protectedRange sqref="D86" name="Диапазон2_2_1"/>
    <protectedRange password="CF7A" sqref="D86" name="Диапазон1_2_1"/>
    <protectedRange sqref="G86" name="Диапазон2_2"/>
    <protectedRange password="CF7A" sqref="G86" name="Диапазон1_2"/>
    <protectedRange sqref="D56" name="Диапазон2_4_2"/>
    <protectedRange password="CF7A" sqref="D56" name="Диапазон1_4_2"/>
  </protectedRanges>
  <mergeCells count="25">
    <mergeCell ref="B165:L165"/>
    <mergeCell ref="B166:L166"/>
    <mergeCell ref="A307:L307"/>
    <mergeCell ref="B305:G305"/>
    <mergeCell ref="B306:G306"/>
    <mergeCell ref="B280:L280"/>
    <mergeCell ref="B272:G272"/>
    <mergeCell ref="B273:L273"/>
    <mergeCell ref="B279:G279"/>
    <mergeCell ref="B304:G304"/>
    <mergeCell ref="J2:L4"/>
    <mergeCell ref="B147:G147"/>
    <mergeCell ref="B145:L145"/>
    <mergeCell ref="B164:G164"/>
    <mergeCell ref="B11:L11"/>
    <mergeCell ref="B148:L148"/>
    <mergeCell ref="D7:I7"/>
    <mergeCell ref="C6:I6"/>
    <mergeCell ref="D8:I8"/>
    <mergeCell ref="C29:L29"/>
    <mergeCell ref="C30:L30"/>
    <mergeCell ref="C44:L44"/>
    <mergeCell ref="B163:G163"/>
    <mergeCell ref="C51:L51"/>
    <mergeCell ref="B10:L10"/>
  </mergeCells>
  <pageMargins left="0.51181102362204722" right="0.51181102362204722" top="0.74803149606299213" bottom="0.74803149606299213" header="0.31496062992125984" footer="0.31496062992125984"/>
  <pageSetup paperSize="9" scale="42" fitToHeight="0" orientation="landscape" r:id="rId1"/>
  <rowBreaks count="1" manualBreakCount="1">
    <brk id="164" min="1" max="11" man="1"/>
  </rowBreaks>
</worksheet>
</file>

<file path=xl/worksheets/sheet2.xml><?xml version="1.0" encoding="utf-8"?>
<worksheet xmlns="http://schemas.openxmlformats.org/spreadsheetml/2006/main" xmlns:r="http://schemas.openxmlformats.org/officeDocument/2006/relationships">
  <dimension ref="A1:B1"/>
  <sheetViews>
    <sheetView workbookViewId="0">
      <selection sqref="A1:B1"/>
    </sheetView>
  </sheetViews>
  <sheetFormatPr defaultRowHeight="15"/>
  <cols>
    <col min="1" max="1" width="16.140625" style="62" customWidth="1"/>
    <col min="2" max="2" width="20.85546875" style="62" customWidth="1"/>
  </cols>
  <sheetData>
    <row r="1" spans="1:2" ht="31.5" customHeight="1">
      <c r="A1" s="69">
        <f>1*ПЗ!H306</f>
        <v>1527709209.5590003</v>
      </c>
      <c r="B1" s="70">
        <f>ПЗ!I306/1.12</f>
        <v>1527789566.7018571</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ПЗ</vt:lpstr>
      <vt:lpstr>Лист1</vt:lpstr>
      <vt:lpstr>ПЗ!Область_печати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Cулейменова</cp:lastModifiedBy>
  <cp:lastPrinted>2014-10-16T04:04:40Z</cp:lastPrinted>
  <dcterms:created xsi:type="dcterms:W3CDTF">2012-01-05T05:15:13Z</dcterms:created>
  <dcterms:modified xsi:type="dcterms:W3CDTF">2014-10-27T05:30:15Z</dcterms:modified>
</cp:coreProperties>
</file>