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5625" windowWidth="23895" windowHeight="6150"/>
  </bookViews>
  <sheets>
    <sheet name="ПЗ" sheetId="7" r:id="rId1"/>
    <sheet name="Лист1" sheetId="11" r:id="rId2"/>
  </sheets>
  <definedNames>
    <definedName name="_xlnm.Print_Area" localSheetId="0">ПЗ!$A$1:$L$265</definedName>
  </definedNames>
  <calcPr calcId="125725"/>
</workbook>
</file>

<file path=xl/calcChain.xml><?xml version="1.0" encoding="utf-8"?>
<calcChain xmlns="http://schemas.openxmlformats.org/spreadsheetml/2006/main">
  <c r="I115" i="7"/>
  <c r="H115"/>
  <c r="H114"/>
  <c r="I114"/>
  <c r="G114"/>
  <c r="H233" l="1"/>
  <c r="I233" l="1"/>
  <c r="G113" l="1"/>
  <c r="H113" s="1"/>
  <c r="I113" s="1"/>
  <c r="G112" l="1"/>
  <c r="H112" s="1"/>
  <c r="I112" s="1"/>
  <c r="G111" l="1"/>
  <c r="H111" s="1"/>
  <c r="I111" s="1"/>
  <c r="H232" l="1"/>
  <c r="I232" s="1"/>
  <c r="I231" l="1"/>
  <c r="I230"/>
  <c r="I229"/>
  <c r="I228"/>
  <c r="H110"/>
  <c r="I110" s="1"/>
  <c r="H262" l="1"/>
  <c r="I261"/>
  <c r="H227" l="1"/>
  <c r="I227" s="1"/>
  <c r="H226"/>
  <c r="I226" s="1"/>
  <c r="H225"/>
  <c r="I225" s="1"/>
  <c r="I224"/>
  <c r="H109"/>
  <c r="I109" s="1"/>
  <c r="H108"/>
  <c r="I108"/>
  <c r="H107" l="1"/>
  <c r="I107" s="1"/>
  <c r="I223"/>
  <c r="I222" l="1"/>
  <c r="I221"/>
  <c r="I220"/>
  <c r="H106" l="1"/>
  <c r="I106" s="1"/>
  <c r="H219"/>
  <c r="I219" s="1"/>
  <c r="H218"/>
  <c r="I218" s="1"/>
  <c r="H217"/>
  <c r="I217" s="1"/>
  <c r="H213"/>
  <c r="I213" s="1"/>
  <c r="H216"/>
  <c r="I216" s="1"/>
  <c r="H214"/>
  <c r="I214" s="1"/>
  <c r="H215"/>
  <c r="I215" s="1"/>
  <c r="H105" l="1"/>
  <c r="I105" l="1"/>
  <c r="H212"/>
  <c r="I211"/>
  <c r="H210"/>
  <c r="I210" s="1"/>
  <c r="H209"/>
  <c r="I209" s="1"/>
  <c r="H208"/>
  <c r="I208" s="1"/>
  <c r="H207"/>
  <c r="I207" s="1"/>
  <c r="H206"/>
  <c r="I206" s="1"/>
  <c r="I212" l="1"/>
  <c r="H102"/>
  <c r="I102" s="1"/>
  <c r="H103"/>
  <c r="I103" s="1"/>
  <c r="H104"/>
  <c r="I104" s="1"/>
  <c r="H101"/>
  <c r="I101" s="1"/>
  <c r="H205" l="1"/>
  <c r="I205" s="1"/>
  <c r="H94" l="1"/>
  <c r="I94" s="1"/>
  <c r="H95"/>
  <c r="I95" s="1"/>
  <c r="H96"/>
  <c r="I96" s="1"/>
  <c r="H97"/>
  <c r="I97" s="1"/>
  <c r="H98"/>
  <c r="I98" s="1"/>
  <c r="H93"/>
  <c r="I93" s="1"/>
  <c r="I100"/>
  <c r="I99"/>
  <c r="I204"/>
  <c r="I203"/>
  <c r="I202"/>
  <c r="I201"/>
  <c r="I200" l="1"/>
  <c r="I199"/>
  <c r="I198"/>
  <c r="I197"/>
  <c r="I196" l="1"/>
  <c r="I195"/>
  <c r="H194"/>
  <c r="I194" s="1"/>
  <c r="H240"/>
  <c r="I239"/>
  <c r="H92" l="1"/>
  <c r="I92" s="1"/>
  <c r="H91" l="1"/>
  <c r="I91" s="1"/>
  <c r="H90"/>
  <c r="I90"/>
  <c r="H89"/>
  <c r="I89" s="1"/>
  <c r="H81" l="1"/>
  <c r="I81" s="1"/>
  <c r="H82"/>
  <c r="I82"/>
  <c r="H83"/>
  <c r="I83" s="1"/>
  <c r="H84"/>
  <c r="I84" s="1"/>
  <c r="H85"/>
  <c r="I85" s="1"/>
  <c r="H86"/>
  <c r="I86" s="1"/>
  <c r="H87"/>
  <c r="I87" s="1"/>
  <c r="H88"/>
  <c r="I88" s="1"/>
  <c r="I193" l="1"/>
  <c r="I192"/>
  <c r="H80" l="1"/>
  <c r="I80" s="1"/>
  <c r="H76" l="1"/>
  <c r="I76" s="1"/>
  <c r="H77"/>
  <c r="I77" s="1"/>
  <c r="H78"/>
  <c r="I78" s="1"/>
  <c r="H79"/>
  <c r="I79" s="1"/>
  <c r="H75" l="1"/>
  <c r="I75" s="1"/>
  <c r="I191" l="1"/>
  <c r="H134" l="1"/>
  <c r="I133"/>
  <c r="H74"/>
  <c r="I74" s="1"/>
  <c r="I190"/>
  <c r="I189"/>
  <c r="I188"/>
  <c r="I260" l="1"/>
  <c r="G73"/>
  <c r="H73" s="1"/>
  <c r="I73" s="1"/>
  <c r="G72"/>
  <c r="H72" s="1"/>
  <c r="I72" s="1"/>
  <c r="G71"/>
  <c r="H71" s="1"/>
  <c r="I71" s="1"/>
  <c r="G70"/>
  <c r="H70" s="1"/>
  <c r="I70" s="1"/>
  <c r="G69" l="1"/>
  <c r="H69" s="1"/>
  <c r="I69" s="1"/>
  <c r="G68"/>
  <c r="H68" s="1"/>
  <c r="I68" s="1"/>
  <c r="G67"/>
  <c r="H67" s="1"/>
  <c r="I67" s="1"/>
  <c r="G66"/>
  <c r="H66" s="1"/>
  <c r="I66" s="1"/>
  <c r="G65"/>
  <c r="H65" s="1"/>
  <c r="I65" s="1"/>
  <c r="I132" l="1"/>
  <c r="I131"/>
  <c r="I130"/>
  <c r="I187"/>
  <c r="H186"/>
  <c r="I186" s="1"/>
  <c r="I185"/>
  <c r="I129" l="1"/>
  <c r="H64" l="1"/>
  <c r="I64" s="1"/>
  <c r="G63"/>
  <c r="H63" s="1"/>
  <c r="I63" s="1"/>
  <c r="G62"/>
  <c r="H62" s="1"/>
  <c r="I62" s="1"/>
  <c r="H61"/>
  <c r="I61" s="1"/>
  <c r="H60"/>
  <c r="I60" s="1"/>
  <c r="H59"/>
  <c r="I59" s="1"/>
  <c r="H58"/>
  <c r="I58" s="1"/>
  <c r="H57"/>
  <c r="I57" s="1"/>
  <c r="H56"/>
  <c r="I56" s="1"/>
  <c r="H55"/>
  <c r="I55" s="1"/>
  <c r="H54"/>
  <c r="I54" l="1"/>
  <c r="I184"/>
  <c r="I183"/>
  <c r="I182"/>
  <c r="I181" l="1"/>
  <c r="I180"/>
  <c r="I179"/>
  <c r="I178"/>
  <c r="I177"/>
  <c r="H53" l="1"/>
  <c r="I53" s="1"/>
  <c r="G53"/>
  <c r="H52"/>
  <c r="I52" s="1"/>
  <c r="G52"/>
  <c r="I176" l="1"/>
  <c r="I175"/>
  <c r="I174"/>
  <c r="I238"/>
  <c r="I237"/>
  <c r="I127" l="1"/>
  <c r="I128"/>
  <c r="I173" l="1"/>
  <c r="I259" l="1"/>
  <c r="I236"/>
  <c r="I172"/>
  <c r="H50"/>
  <c r="I50" s="1"/>
  <c r="H49"/>
  <c r="I49" s="1"/>
  <c r="I258" l="1"/>
  <c r="I171" l="1"/>
  <c r="H48" l="1"/>
  <c r="H47"/>
  <c r="H46"/>
  <c r="I46" s="1"/>
  <c r="H45"/>
  <c r="I170"/>
  <c r="I169"/>
  <c r="I168"/>
  <c r="I167"/>
  <c r="I165"/>
  <c r="I166"/>
  <c r="I45" l="1"/>
  <c r="I48"/>
  <c r="I47"/>
  <c r="I164"/>
  <c r="H42"/>
  <c r="H43"/>
  <c r="I43" s="1"/>
  <c r="H41"/>
  <c r="I41" s="1"/>
  <c r="I42" l="1"/>
  <c r="I39"/>
  <c r="I40"/>
  <c r="I117"/>
  <c r="I118" s="1"/>
  <c r="H118"/>
  <c r="I120"/>
  <c r="I121"/>
  <c r="I122"/>
  <c r="I257" l="1"/>
  <c r="I255"/>
  <c r="I256"/>
  <c r="I38"/>
  <c r="H163"/>
  <c r="I163" s="1"/>
  <c r="G12"/>
  <c r="H12"/>
  <c r="G13"/>
  <c r="H13" s="1"/>
  <c r="I13" s="1"/>
  <c r="H14"/>
  <c r="I14" s="1"/>
  <c r="H15"/>
  <c r="I15" s="1"/>
  <c r="H16"/>
  <c r="H17"/>
  <c r="I17" s="1"/>
  <c r="H18"/>
  <c r="I18" s="1"/>
  <c r="H19"/>
  <c r="I19" s="1"/>
  <c r="H20"/>
  <c r="I20" s="1"/>
  <c r="H21"/>
  <c r="I21" s="1"/>
  <c r="H22"/>
  <c r="I22" s="1"/>
  <c r="H23"/>
  <c r="I23" s="1"/>
  <c r="I24"/>
  <c r="I25"/>
  <c r="I26"/>
  <c r="I27"/>
  <c r="I28"/>
  <c r="G31"/>
  <c r="H31" s="1"/>
  <c r="I31" s="1"/>
  <c r="G32"/>
  <c r="H32" s="1"/>
  <c r="I32" s="1"/>
  <c r="G33"/>
  <c r="H33" s="1"/>
  <c r="I33" s="1"/>
  <c r="H34"/>
  <c r="G35"/>
  <c r="H35" s="1"/>
  <c r="I35" s="1"/>
  <c r="H36"/>
  <c r="I36" s="1"/>
  <c r="H37"/>
  <c r="I37" s="1"/>
  <c r="H138"/>
  <c r="H139"/>
  <c r="I139" s="1"/>
  <c r="G141"/>
  <c r="H141" s="1"/>
  <c r="I141" s="1"/>
  <c r="G142"/>
  <c r="H142" s="1"/>
  <c r="I142" s="1"/>
  <c r="G143"/>
  <c r="H143" s="1"/>
  <c r="I143" s="1"/>
  <c r="G144"/>
  <c r="H144" s="1"/>
  <c r="I144" s="1"/>
  <c r="G145"/>
  <c r="H145" s="1"/>
  <c r="I145" s="1"/>
  <c r="H146"/>
  <c r="I146" s="1"/>
  <c r="H147"/>
  <c r="I147" s="1"/>
  <c r="H148"/>
  <c r="H149"/>
  <c r="I149" s="1"/>
  <c r="H150"/>
  <c r="I150" s="1"/>
  <c r="H151"/>
  <c r="I151" s="1"/>
  <c r="H152"/>
  <c r="I152" s="1"/>
  <c r="H153"/>
  <c r="H154"/>
  <c r="I154" s="1"/>
  <c r="H155"/>
  <c r="I155" s="1"/>
  <c r="H156"/>
  <c r="I156" s="1"/>
  <c r="H157"/>
  <c r="I157" s="1"/>
  <c r="H158"/>
  <c r="I158" s="1"/>
  <c r="H159"/>
  <c r="I159" s="1"/>
  <c r="H160"/>
  <c r="I160" s="1"/>
  <c r="I161"/>
  <c r="I162"/>
  <c r="H140"/>
  <c r="G140" s="1"/>
  <c r="I254"/>
  <c r="I242"/>
  <c r="I243"/>
  <c r="I244"/>
  <c r="I245"/>
  <c r="I247"/>
  <c r="I248"/>
  <c r="I249"/>
  <c r="I250"/>
  <c r="I251"/>
  <c r="I252"/>
  <c r="I253"/>
  <c r="I235"/>
  <c r="I240" s="1"/>
  <c r="I125"/>
  <c r="I126"/>
  <c r="I16" l="1"/>
  <c r="I262"/>
  <c r="I148"/>
  <c r="H263"/>
  <c r="H135"/>
  <c r="I134"/>
  <c r="I153"/>
  <c r="I138"/>
  <c r="I12"/>
  <c r="I34"/>
  <c r="I135" l="1"/>
  <c r="H264"/>
  <c r="A1" i="11" s="1"/>
  <c r="I263" i="7" l="1"/>
  <c r="I264" s="1"/>
  <c r="B1" i="11" s="1"/>
</calcChain>
</file>

<file path=xl/sharedStrings.xml><?xml version="1.0" encoding="utf-8"?>
<sst xmlns="http://schemas.openxmlformats.org/spreadsheetml/2006/main" count="1639" uniqueCount="564">
  <si>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</si>
  <si>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</si>
  <si>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</si>
  <si>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</si>
  <si>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</si>
  <si>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</si>
  <si>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</si>
  <si>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</si>
  <si>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</si>
  <si>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</si>
  <si>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</si>
  <si>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</si>
  <si>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</si>
  <si>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</si>
  <si>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</si>
  <si>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</si>
  <si>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</si>
  <si>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</si>
  <si>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</si>
  <si>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</si>
  <si>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</si>
  <si>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</si>
  <si>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</si>
  <si>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</si>
  <si>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</si>
  <si>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</si>
  <si>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</si>
  <si>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</si>
  <si>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</si>
  <si>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</si>
  <si>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</si>
  <si>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</si>
  <si>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</si>
  <si>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</si>
  <si>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</si>
  <si>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</si>
  <si>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</si>
  <si>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</si>
  <si>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</si>
  <si>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</si>
  <si>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</si>
  <si>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</si>
  <si>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</si>
  <si>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</si>
  <si>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</si>
  <si>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</si>
  <si>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</si>
  <si>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</si>
  <si>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</si>
  <si>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</si>
  <si>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</si>
  <si>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</si>
  <si>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</si>
  <si>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</si>
  <si>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</si>
  <si>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</si>
  <si>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</si>
  <si>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</si>
  <si>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</si>
  <si>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</si>
  <si>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</si>
  <si>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</si>
  <si>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</si>
  <si>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</si>
  <si>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    Приложение к Приказу  Генерального директора частного учреждения «Nazarbayev University Research and Innovation System»  от 10 января 2014 года №1</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</si>
  <si>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</si>
  <si>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</si>
  <si>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</si>
  <si>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</si>
  <si>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</si>
  <si>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</si>
  <si>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</si>
  <si>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</si>
  <si>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</si>
  <si>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</si>
  <si>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</si>
  <si>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</si>
  <si>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</si>
  <si>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</si>
  <si>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</si>
  <si>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</si>
  <si>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</si>
  <si>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</si>
  <si>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</si>
  <si>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</si>
  <si>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</si>
  <si>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</si>
  <si>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</si>
  <si>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</si>
  <si>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</si>
  <si>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</si>
  <si>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</si>
  <si>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</si>
  <si>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</si>
  <si>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</si>
  <si>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</si>
  <si>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</si>
  <si>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</si>
  <si>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</si>
  <si>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</si>
  <si>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</si>
  <si>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</si>
  <si>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</si>
  <si>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</si>
  <si>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</si>
  <si>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</si>
  <si>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</si>
  <si>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</si>
  <si>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</si>
  <si>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</si>
  <si>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</si>
  <si>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</si>
  <si>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</si>
  <si>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</si>
  <si>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</si>
  <si>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</si>
  <si>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</si>
  <si>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</si>
  <si>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</si>
  <si>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</si>
  <si>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</si>
  <si>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</si>
  <si>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</si>
  <si>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</si>
  <si>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</si>
  <si>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</si>
  <si>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</si>
  <si>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</si>
  <si>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</si>
  <si>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</si>
  <si>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</si>
  <si>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</si>
  <si>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</si>
  <si>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</si>
  <si>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</si>
  <si>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</si>
  <si>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</si>
  <si>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</si>
  <si>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</si>
  <si>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</si>
  <si>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</si>
  <si>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</si>
  <si>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</si>
  <si>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</si>
  <si>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</si>
  <si>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</si>
  <si>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</si>
  <si>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</si>
  <si>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</si>
  <si>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</si>
  <si>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</si>
  <si>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</si>
  <si>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</si>
  <si>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</si>
  <si>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</si>
  <si>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</si>
  <si>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</si>
  <si>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</si>
  <si>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</si>
  <si>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</si>
  <si>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</si>
  <si>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</si>
  <si>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</si>
  <si>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</si>
  <si>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</si>
  <si>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</si>
  <si>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</si>
  <si>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</si>
  <si>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</si>
  <si>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</si>
  <si>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</si>
  <si>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</si>
  <si>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</si>
  <si>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</si>
  <si>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</si>
  <si>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</si>
  <si>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</si>
  <si>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</si>
  <si>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</si>
  <si>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</si>
  <si>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</si>
  <si>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</si>
  <si>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</si>
  <si>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</si>
  <si>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</si>
  <si>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</si>
  <si>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</si>
  <si>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</si>
  <si>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</si>
  <si>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</si>
  <si>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</si>
  <si>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</si>
  <si>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</si>
  <si>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</si>
  <si>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</si>
  <si>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</si>
  <si>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</si>
  <si>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</si>
  <si>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</si>
  <si>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</si>
  <si>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</si>
  <si>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</si>
  <si>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</si>
  <si>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</si>
  <si>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</si>
  <si>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</si>
  <si>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</si>
  <si>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</si>
  <si>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</si>
  <si>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</si>
  <si>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</si>
  <si>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</si>
  <si>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</si>
  <si>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</si>
  <si>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</si>
  <si>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</si>
  <si>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</si>
  <si>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</si>
  <si>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</si>
  <si>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</si>
  <si>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</si>
  <si>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</si>
  <si>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</si>
  <si>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</si>
  <si>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</si>
  <si>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</si>
  <si>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</si>
  <si>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</si>
  <si>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</si>
  <si>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</si>
  <si>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</si>
  <si>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</si>
  <si>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</si>
  <si>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</si>
  <si>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</si>
  <si>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</si>
  <si>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</si>
  <si>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</si>
  <si>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</si>
  <si>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</si>
  <si>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</si>
  <si>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</si>
  <si>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</si>
  <si>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</si>
  <si>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</si>
  <si>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Заместитель директора Департамента закупок и материально-технического обеспечения _______________________Кураганова Д.К.</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</si>
  <si>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</si>
  <si>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</si>
  <si>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</si>
  <si>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</si>
  <si>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</si>
  <si>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</si>
  <si>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</si>
  <si>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</si>
  <si>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</si>
  <si>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</si>
  <si>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</si>
  <si>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</si>
  <si>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</si>
  <si>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</si>
  <si>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</si>
  <si>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</si>
  <si>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</si>
  <si>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</si>
  <si>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</si>
  <si>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</si>
  <si>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</si>
  <si>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</si>
  <si>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</si>
  <si>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</si>
  <si>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</si>
  <si>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</si>
  <si>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</si>
  <si>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</si>
  <si>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</si>
  <si>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</si>
  <si>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</si>
  <si>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</si>
  <si>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</si>
  <si>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</si>
  <si>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</si>
  <si>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</si>
  <si>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</si>
  <si>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</si>
  <si>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</si>
  <si>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</si>
  <si>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</si>
  <si>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</si>
  <si>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</si>
  <si>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</si>
  <si>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</si>
  <si>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</si>
  <si>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</si>
  <si>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</si>
  <si>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</si>
  <si>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</si>
  <si>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</si>
  <si>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</si>
  <si>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</si>
  <si>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</si>
  <si>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</si>
  <si>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</si>
  <si>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</si>
  <si>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</si>
  <si>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</si>
  <si>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</si>
  <si>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</si>
  <si>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</si>
  <si>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</si>
  <si>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</si>
  <si>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</si>
  <si>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</si>
  <si>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</si>
  <si>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</si>
  <si>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</si>
  <si>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</si>
  <si>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</si>
  <si>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</si>
  <si>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</si>
  <si>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</si>
  <si>
    <t>г. Астана и/или Акмолинская область</t>
  </si>
  <si>
    <t>Чистые газы для обеспечения деятельности научных лабораторий, ЧУ "NURIS"</t>
  </si>
  <si>
    <t>со дня вступления в силу Договора до 31 декабря 2014 года</t>
  </si>
  <si>
    <t>г. Астана, пр. Кабанбай батыра,53, блок 9</t>
  </si>
  <si>
    <t>Газы для обеспечения деятельности учебных лабораторий Школы наук и технологий: комплект 1</t>
  </si>
  <si>
    <t>Газы для обеспечения деятельности учебных лабораторий Школы наук и технологий: комплект 2</t>
  </si>
  <si>
    <t>Пропан: пропан СУГ, согласно ГОСТ 20448-90, массовая доля сернистых соединений и серы не более 0,01%, включая сероводород 0,03%, в баллонах 50л, 6 бал; Пропан: пропан СУГ, согласно ГОСТ 20448-90, массовая доля сернистых соединений и серы не более 0,01%, включая сероводород 0,003%, 225 кг.</t>
  </si>
  <si>
    <t>Азот: Азот газ, доля азота не менее 99,9%  в баллонах из углеродистой стали по 40 литров, с вентилем КВБ-53, 15 МПа, 20 бал.; Аргон: Аргон газ. Доля   аргона   не   менее  99,987%  в баллонах из углеродистой стали по 40 литров, с вентилем КВБ-53, 15 МПа, 8 бал.; Углекислый газ: Доля двуокиси углерода не менее 99,5%, в баллонах по 40 литров, с вентилем КВБ-53, 15 Мпа, 25 кг., 20 бал.; Сжатый воздух: Чистый воздух, в баллонах по 40 литров, с вентилем КВБ-53, 15 Мпа, 6 бал.; Водород, марка (А): доля водорода не менее 99,99% , в баллонах по 40 литров, 15 МПа, 1 бал.; Азот (ОСЧ): Азот газ особой чистоты, доля азота не менее 99,999% , согласно ГОСТ 9293-74, в баллонах из углеродистой стали по 40 литров, с вентилем КВБ-53, 15 МПа, 10 бал.; Аргон (ОСЧ): Аргон газ особой чистоты 5.0, доля аргона не менее 99,999%, согласно ГОСТ 10157-79, в баллонах из углеродистой стали по 40 литров, 15 Мпа, с вентилем КВБ-53, 1 бал.; Гелий, марка (А): доля газобразного гелия не менее 99,995%, согласно ТУ 0271-135-31323949-2005,  в баллонах из углеродистой стали по 40 литров, 15 Мпа, с вентилем КВБ-53, 6 бал.; Метан: доля метан газа 99,99%. Метан 4,0 (99,99%), 1 бал. Ацетилен: доля ацетилена не менее 98,5% в ацетиленовых баллонах 40л. ГОСТ 949-73: для газов Рр не более 19,6 МПа, 6 бал Кислород: доля кислорода не менее 99,7%, в баллонах по 40л., с вентилем КВБ-53, 5 бал.</t>
  </si>
  <si>
    <t>Азот: Азот газ, доля азота не менее 99,9%  в баллонах из углеродистой стали по 40 литров, с вентилем КВБ-53, 15 МПа, 27 бал.; Аргон: Аргон газ. Доля   аргона    не   менее  99,987%  в баллонах из углеродистой стали по 40 литров, с вентилем КВБ-53, 15 МПа, 4 бал.; Углекислый газ: Доля двуокиси углерода не менее 99,5%, в баллонах по 40 литров, с вентилем КВБ-53, 15 Мпа, 25 кг, 24 бал.; Сжатый воздух: Чистый воздух, в баллонах по 40 литров, с вентилем КВБ-53, 15 Мпа, 5 бал.; Смесь газовая Азот и Водорода : Газовая смесь. Согласно ГСО 3958-87, доля водорода Н2 4% и азот N2 96%(ост.) в баллонах по 40 литров, 15 Мпа, с вентилем КВБ-53, 2 бал.; Азот (ОСЧ): Азот газ особой чистоты, доля азота не менее 99,999% , согласно ГОСТ 9293-74, в баллонах из углеродистой стали по 40 литров, с вентилем КВБ-53, 15 МПа, 24 бал.; Аргон (ОСЧ): Аргон газ особой чистоты 5.0, доля аргона не менее 99,999%, согласно ГОСТ 10157-79, в баллонах из углеродистой стали по 40 литров, 15 Мпа, с вентилем КВБ-53, 3 бал.; Гелий, марка (А): доля газобразного гелия не менее 99,995%, согласно ТУ 0271-135-31323949-2005,  в баллонах из углеродистой стали по 40 литров, 15 Мпа, с вентилем КВБ-53, 1 бал.; Метан: доля метана 99,99%. Метан 4,0 (99,99%), 1 бал.</t>
  </si>
  <si>
    <t>Лабораторные  расходные материалы для обеспечения деятельности лаборатории физики и материаловедения: комплект 2</t>
  </si>
  <si>
    <t>115 календарных дней со дня вступления в силу Договора</t>
  </si>
  <si>
    <t>Лабораторные  расходные материалы для обеспечения деятельности лаборатории физической химии: комплект 2</t>
  </si>
  <si>
    <t>Лабораторные  расходные материалы для релизации проекта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 Подробная характеристика согласно технической спецификации</t>
  </si>
  <si>
    <t>Мероприятие  направленное на укрепление корпоративного духа сотрудников Учреждения, в количестве не менее 223 человек</t>
  </si>
  <si>
    <t>Лабораторные  расходные материалы для обеспечения деятельности учебных лабораторий Школы наук и технологий: комплект 7</t>
  </si>
  <si>
    <t>Лабораторные  расходные материалы для обеспечения деятельности учебных лабораторий Школы наук и технологий: комплект 8</t>
  </si>
  <si>
    <t>Лабораторные  расходные материалы для обеспечения деятельности лаборатории физической химии: комплект 3</t>
  </si>
  <si>
    <t>Определитель мощности и энергии</t>
  </si>
  <si>
    <t>Сенсор для определения энергии лазерных импульсов в диапазоне от 250 до 500</t>
  </si>
  <si>
    <t>Диапазон измерения энергии от 250 мкДж до 500 мДж; шум эквивалентной энергии не более 8 мкДж; диапазон длин волн от 0.19 до 12 мкм; диаметр активной площади не менее 50 мм; максимальная средняя мощность не менее 10 Вт; максимальная длительность импульса не менее 17 мкс; максимальная частота повторения не менее 300 импульсов в секунду; максимальная плотность энергии не менее 500 мДж/см² (при 1064 нм, 10 нс); диффузор отсутствует; калибровка длин волн 1064 нм; погрешность поверки ± 2 %; длина кабеля не менее 2.5 м; тип кабеля J DB-25.</t>
  </si>
  <si>
    <t>Сенсор для определения энергии лазерных импульсов в диапазоне от 1,5 до 3</t>
  </si>
  <si>
    <t xml:space="preserve">Диапазон измерения энергии от 1.5 мДж до 3 Дж; шум эквивалентной энергии не более 50 мкДж; диапазон длин волн от 0.266 до 2.1 мкм; максимальный размер пучка не менее 35 мм; максимальная средняя мощность не менее 20 Вт; максимальная длительность импульса не более 340 мкс; максимальная частота повторения не менее 50 импульсов в секунду; максимальная плотность энергии не менее 14.0 Дж/см² (при 1064 нм, 10 нс), 2.8 (при 532 нм, 10 нс), 0.75 (при 355 нм, 10 нс), 1.0 (при 266 нм, 10 нс); диффузор - лазер на иттрий-алюминиевом гранате; калибровка длин волн 1064 нм; погрешность поверки не более ± 2 %; длина кабеля не менее 2.5 м; тип кабеля J DB-25. </t>
  </si>
  <si>
    <t>Бесступенчато-регулируемый аттенюатор энергии лазерных импульсов</t>
  </si>
  <si>
    <t xml:space="preserve">Фиксированный аттенюатор энергии лазерных импульсов </t>
  </si>
  <si>
    <t>Определитель  лазерной мощности</t>
  </si>
  <si>
    <t>Диаметр активной области 8 мм; спектральный диапазон от 400 до 1064 нм; точность не более ± 5 %; диапазон измерения без аттенюатора от 10 мкВт до 10 мВт, с аттенюатором от 1 мВт до 1 Вт; диапазон отображения мощности на дисплее от 9.99 мкВт до 999 мВт; минимальная разрешающая способность не более 0.01 мкВт; максимальная плотность мощности без аттенюатора не менее 0.5 Вт/см², с аттенюатором с 30 Вт/см²; 3-значный ЖК-дисплей с индикатором единиц измерения мощности; размеры не более (В х Ш х Г) 168 х 24 х 20 мм; вес не более 44 г.</t>
  </si>
  <si>
    <t>Лазерный определитель</t>
  </si>
  <si>
    <t>Определитель лазерной мощности и энергии</t>
  </si>
  <si>
    <t>Холодильник</t>
  </si>
  <si>
    <t>Запрос ценовых предложений</t>
  </si>
  <si>
    <t>Холодильник с нижней морозильной камерой.  Общий объем не менее 322 л. 
Объем холодильной камеры не менее 224л.  Объем морозильной камеры не менее 91 л. 
Тип управления: электронно-механический.  Количество полок не менее 3. 
Полки стеклянные.  Количество отделений в морозильной камере не менее 3. 
Габариты не менее 185x60х60 cм.  Класс энергопотребления не менее А.
Уровень шума не более 46 дБ.  Система размораживания: No Frost.
Тип хладагента: R600а.</t>
  </si>
  <si>
    <t>Морозильная камера</t>
  </si>
  <si>
    <t>Морозильник- отдельный стоящий шкаф с одной камерой. Полезный общий объем не менее 271 л. Тип управления: электромеханический. Габариты (ШхВхГ)не менее 60х167х60 см. Класс энергопотребления В. Цвет: белый.</t>
  </si>
  <si>
    <t>20 календарных дней со дня вступления в силу договора</t>
  </si>
  <si>
    <t>Учебный комплект автоматизации управления</t>
  </si>
  <si>
    <t>Комплект состоит из материнской платы: 1-2ГГц, не менее 32 МБ SDRAM для приложений, не менее 96 МБ SDRAM для коммуникации, PX4 слот расширения высокой скорости включает - DS814, PCI шину DS817 и оптокабель</t>
  </si>
  <si>
    <t>Маркетинговое исследование потребностей потенциальных резидентов ИКТ кластера Научного парка Назарбаев Университета</t>
  </si>
  <si>
    <t>Обоснование выбора  компаний и организаций отрасли  ИКТ для детального опроса; обоснование методик опроса выбранных компаний и организаций отрасли ИКТ; согласование порядка проведения опроса (компании/ организации, дата, форма обследования); опрос выбранных компаний и организаций отрасли ИКТ (анкетирование и интервью) и предоставление Заказчику готового аналитического отчета. Подробная характеристика согласно технической спецификации.</t>
  </si>
  <si>
    <t>Лабораторные  расходные материалы для релизации проекта "Разработка аптасенсора для детекции стволовых клеток рака молочной железы". Подробная характеристика согласно технической спецификации</t>
  </si>
  <si>
    <t>10 календарных дней со дня вступления в силу Договора</t>
  </si>
  <si>
    <t>Технический этиловый спирт</t>
  </si>
  <si>
    <t>Процентное соотношение этилового спирта 92-95%. Хим.формула:С2Н5ОН; Плотность: 0,8г/см3; СТ РК 999-97, легковоспламеняемый, две канистры по 30 л.</t>
  </si>
  <si>
    <t>Лабораторные  расходные материалы для обеспечения деятельности учебных лабораторий Школы наук и технологий: комплект 9</t>
  </si>
  <si>
    <t>Лабораторные  расходные материалы для обеспечения деятельности лаборатории биосенсоров и биоинструментов комплект 4</t>
  </si>
  <si>
    <t>Утилизация опасных отходов индекса G</t>
  </si>
  <si>
    <t>Утилизация опасных отходов индекса A</t>
  </si>
  <si>
    <t>Утилизация опасных отходов индекса G в количестве 250 кг. Подробное описание согласно технической спецификации.</t>
  </si>
  <si>
    <t>Утилизация химических отходов в количестве 350 кг. Подробное описание согласно технической спецификации.</t>
  </si>
  <si>
    <t>Утилизация химических отходов</t>
  </si>
  <si>
    <t>Утилизация опасных отходов индекса А в количестве 1,6 кг. Подробное описание согласно технической спецификации.</t>
  </si>
  <si>
    <t>Вибратор нити</t>
  </si>
  <si>
    <t>Набор грузов и кронштейнов</t>
  </si>
  <si>
    <t>Аппарат для изучения закона идеального газа</t>
  </si>
  <si>
    <t>Датчик абсолютного давления и температуры</t>
  </si>
  <si>
    <t xml:space="preserve">Датчик движения </t>
  </si>
  <si>
    <t>Вибратор нити представляет собой блок с выступающей металлической пластиной для крепления нити и двумя контактами для подключения источника переменного тока не более  ±1 А, 10 В; размеры вибратора нити не более 12.7 см x 7.5 см x 5 см;</t>
  </si>
  <si>
    <t>Набор грузов массой 100 г (не менее 3 шт.), 50 г (не менее 3 шт.), 20 г (не менее 6 шт.), 10 г (не менее 3 шт.), 5 г  (не менее 3 шт.), 2 г (не менее 3 шт.), 1 г (не менее 3 шт.), 0.5 г (не менее 3 шт.); кронштейнов (не менее 4 шт.); ящик специальной формы для размещения грузов и кронштейнов. Все грузы должны иметь возможность крепления на кронштейны.</t>
  </si>
  <si>
    <t>Аппарат для изучения закона идеального газа представляет собой шприц со встроенным термистором, коннектором для измерения температуры и коннектором для измерения давления.</t>
  </si>
  <si>
    <t>Диапазон изменения давления от 0 до 700 кПа с точностью не более ±2 кПа, разрешением не менее 0.1 кПа и повторяемостью не менее 1 кПа, диапазон измерения температуры от  -10 до 70 °C с точностью не более ±0.5 °C, на корпусе датчика расположены коннекторы для измерения давления, температуры и подключения датчика к компьютеру;</t>
  </si>
  <si>
    <t>Диапазон измеряемых расстояний от 0.15 до 8 м; разрешение не менее 1.0 мм; максимальная рабочая частота не менее 50 Гц; диапазон вращения датчика не менее 360°.</t>
  </si>
  <si>
    <t>шт.</t>
  </si>
  <si>
    <t>Крепитель-регулятор</t>
  </si>
  <si>
    <t>Высоковольтный нажимно-вытяжной усилитель мощности</t>
  </si>
  <si>
    <t>Электро-оптический модулятор с поляризатором</t>
  </si>
  <si>
    <t>Оптический изолятор</t>
  </si>
  <si>
    <t>Крепитель-регулятор предназначен для фиксации электро-оптического модулятора. Диапазон регулировок крепителя регулятора по высоте должен быть 2,6 дюйма (6,6 см), низшая центральная линия должна быть 4,15 дюйма (10,5) см, высшая центральная линия должна быть 6,75 дюйма (17,2 см); высота крепителя регулятора без монтажного кольца в полностью сложенном состоянии не должна превышать 2,30 дюйма (5,8 см), в полностью выпрямленном состоянии высота не должна превышать 4,90 дюйма (12,4 см).</t>
  </si>
  <si>
    <t>Высоковольтный нажимно-вытяжной усилитель мощности должен соответствовать следующим характеристикам: частотный диапазон должен варьироваться от постоянного тока до частоты не менее 25 МГц; время нарастания / спада должно быть не более 8 нс; амплитуда максимального выходного напряжения 175 В; конфигурация выхода 100 Ом; выход электрического сигнала должен быть цифровой;</t>
  </si>
  <si>
    <t>Для работы электро-оптического модулятора используется калий дидетериум-фосфатный кристалл; с инфракрасным покрытием кристалл должен работать на длине волны от 700 до 1200 нм; электро-оптический модулятор имеет следующие характеристики: напряжение 1/2 волны при длине волны 500 нм должна быть 130 В;  напряжение 1/2 волны при 830 нм должна быть 216 В; напряжение 1/2 волны при 1064 нм должна быть 275; диаметр диафрагмы: 2,7 мм; должно присутствовать наличие резонансов; соотношение контрастности при 633 нм: 300:1, при 1064 нм 500:1; поляризатор имеет возможность прикрепления на электро-оптический модулятор при помощи специального адаптера; длина модулятора с поляризатором не должна превышать 215 мм;</t>
  </si>
  <si>
    <t>Оптический изолятор имеет следующие характеристики: диапазон настройки от 650 до 900 нм; изоляция: 37 - 40 дБ; передача: 92%; вращающийся Фарадей Изолятор должен быть настроен на 45 градусов; оптический изолятор должен иметь два встроенных поляризатора, основание для крепления, апертура должна быть 5 мм;  Порог повреждения лазера для оптического изолятора должен составлять 500 Вт/см² для лазера непрерывного излучения, для пульсового лазера 150 мВт/см²;</t>
  </si>
  <si>
    <t xml:space="preserve">Консультационные услуги по проекту: «Чистые угольные технологии. Повышение энергоэффективности угольных теплоэнергостанций Казахстана, газификация угля» </t>
  </si>
  <si>
    <t xml:space="preserve">Cоздание CFD (Computable Fluid Dynamics, Вычислительная Динамика Жидкостей)  моделей для гранулированных потоков в кипящем слое, проведение совместных экспериментов на лабораторной установке ЦКС Исполнителя.  Подробная характеристика согласно технической спецификации. 
</t>
  </si>
  <si>
    <t>с даты вступления в силу договора по 30 октября 2014 года.</t>
  </si>
  <si>
    <t>г. Афины, Греция</t>
  </si>
  <si>
    <t>Лабораторные  расходные материалы для обеспечения деятельности учебных лабораторий Школы наук и технологий: комплект 10</t>
  </si>
  <si>
    <t>Лабораторные  расходные материалы для обеспечения деятельности учебных лабораторий Школы наук и технологий: комплект 11</t>
  </si>
  <si>
    <t>cо дня вступления в силу договора до 15 августа 2014 года</t>
  </si>
  <si>
    <t>Лабораторные  расходные материалы для обеспечения деятельности учебных лабораторий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</si>
  <si>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Подробная характеристика согласно технической спецификации</t>
  </si>
  <si>
    <t>Охрана склада</t>
  </si>
  <si>
    <t>Вес: не менее 5,2 кг; Объём робота: не менее 573х275х311 мм; Степень свободы: не менее 25; CPU: ATOM 1,6GHz; RAM: не менее 1GB; Камеры передние не менее 1 на лбу и не менее 1 на месте рта; Разрешение камер: не менее 1,22 МР; Аудио колонки боковые на месте ушей: не менее 2; Микрофоны: не менее 4 на голове; Источники гидролокатора: не менее 2 трансмиттеров и не менее 2 ресиверов; Программное обеспечение: Open NAO встроенный GNU/Linux; Архитектура: х86; Языки программирования: C++/Python/ .NET/ Java/ Matlab; К каждому роботу прилагаются 1 полная и 5 плавающих лицензий на программные обеспечения (Choregraphe, Webots for NAO, Monitor, SDK); 2 учебных материала.</t>
  </si>
  <si>
    <t xml:space="preserve">Гуманоид робот </t>
  </si>
  <si>
    <t>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</si>
  <si>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12</t>
  </si>
  <si>
    <t>Гипоксийная камера</t>
  </si>
  <si>
    <t xml:space="preserve">Вес гипоксийной камеры не более 4 кг.
Может вмещать планшеты размером, не более: 84 х 35 мм, 27 х 60 мм, 12 х 100 мм, также может вмещать два луночных планшета размером не более 9 х 96 или два культуральных флакона размером не более 18 х 25 см.
В комплект входит: 
1) основание из поликарбоната, в количестве не менее 1 шт. 
2) многоуровневый лоток из поликарбоната для культуральной посуды, повышающий вместимость, в количестве не менее 1 шт. 
3) кольцевой зажим из нержавеющей стали с уплотнителями для обеспечения герметичности, в количестве не менее 1 шт. 
4) трубки для подвода газа с зажимом, в количестве не менее 2 шт.  
5) поликарбонатная крышка, в количестве не менее  1 шт. 
6) измеритель  давления для гипоксийной камеры, в количестве не менее 1 шт., вес не более 2 кг. 
</t>
  </si>
  <si>
    <t xml:space="preserve">Анемометр </t>
  </si>
  <si>
    <t>Комплект оборудования по получению особо чистых газов из атмосферного воздуха</t>
  </si>
  <si>
    <t>Тендер</t>
  </si>
  <si>
    <t xml:space="preserve">Комплект оборудования по получению особо чистых газов из атмосферного воздуха состоит из следующих частей: 1) Установка по получению кислорода, в составе:-  компрессор винтовой для сжатого  воздуха производительность не менее 11 кВт, качеством воздуха удовлетворяющим требования не менее ISO 8573-1; - ресивер для сжатого воздуха не менее 500  литров,  с манометром давлением 10 бар, предохранительным клапаном и устройством для слива конденсата;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м3/час и чистотой не менее 99,5%; - кислородный компрессор (бустер) высокого давления для наполнения баллонов с максимальным давлением заполнения баллона не менее 150 бар и не более 160 бар и  давлением всасывания 2-5 бар и выходом 0,35 м3/час; - рампа для заполнения не менее 2-х баллонов. 2) Установка по получению азота, в составе: -  компрессор винтовой для сжатого  воздуха производительностью  не менее 7,5 кВт, качеством воздуха удовлетворяющим требования  не менее ISO 8573-1 и  точкой росы  +3°C, оборудованный светодиодным монитором точки росы с сигнализацией , взаимосвязанных с генератором; - осушитель абсорбционного типа; - фильтры магистральные предварительной очистки сжатого воздуха и  маслоотделительный (тонкость фильтрации порядка не более 0,1 мкм (0,1 мг/м3 по маслу) с дренажным клапаном; - ресивер для сжатого воздуха не менее 270 литров, с манометром давлением  10 бар, предохранительным клапаном и устройством для слива конденсата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2,5 м3/час, чистота не менее 99,9999%,  минимальное давление на входе 6 бар,  давление на выходе 3,5 бар, рабочее давление 6 бар; - циркониевый кислородный трансмиттер 1000РРМ  с сенсорным экраном; - ресивер для азота 270 литров, с манометром давлением 10 бар, предохранительным клапаном и устройством для      слива конденсата, соответствующие ЕС 97/23 европейской директивы «аппараты под давлением» и « для чистого кислорода»; - азотный компрессор (бустер) высокого давления для наполнения баллонов с максимальным давлением заполнения баллона не менее 150 бар и не более 160 бар давлением всасывания 2-5 бар и выходом 0,35 м3/час; - рампа для заполнения баллонов 2-х  баллонов. Подробная характеристика согласно технической спецификации.
</t>
  </si>
  <si>
    <t>120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</si>
  <si>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</si>
  <si>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обеспечения деятельности лаборатории физики и материаловедения: комплект 3</t>
  </si>
  <si>
    <t>110 календарных дней со дня вступления в силу Договора</t>
  </si>
  <si>
    <t>Обратный маятник на вращающемся основании</t>
  </si>
  <si>
    <t>Совместимость с поворотной базой вращательного движения. Наличие энкодера высокого разрешения не менее 4096 выборок/об. Наличие алюминиевых трубок.
Открытый дизайн архитектуры, позволяющий пользователям проектировать их собственный контроллер. Поворотная рука - длина не более 21.59 см, вес не более 0.2570 кг. Маятник - длина не более 33.7 см, вес не более 0.127 кг.</t>
  </si>
  <si>
    <t>Упругое сочленение на вращающемся основании</t>
  </si>
  <si>
    <t>Возможность изменения длины подвеса и значений грузов. Наличие груза. Наличие энкодера высокого разрешения не менее 4096 выборок/об. Открытый дизайн архитектуры, позволяющий пользователям проектировать их собственный контроллер. Габариты модуля –  не более 35.5 x 7.6 x 4.8 см3. Длина основного подвеса - не более 30 см. Длина второстепенного подвеса -  не более 15.7 см. Наличие грузов массой -  0.3 кг, 0.064 кг, 0.03 кг.</t>
  </si>
  <si>
    <t>Основание со встроенным DC серво мотором</t>
  </si>
  <si>
    <t>Серво мотор постоянного тока с наличием передач. Наличие энкодера высокого разрешения не менее 4096 выборок/об. Наличие потенциометра. Наличие тахометра. Прочное основание из алюминия с нержавеющим покрытием. Габариты основания не более 15 x 15 x 18 см. Вес не более 1.2 кг. Номинальное напряжение - 6 В. Максимальное непрерывное (рекомендуемое) значение тока мотора - 1 А. Максимальная скорость вращения мотора не менее 6000 об/мин. Напряжение потенциометра - ±12 В. Диапазон измерения потенциометра - ±5 В. Напряжение тахометра - ±12 В. Диапазон измерения тахометра - ±5 В. Чувствительность тахометра - не менее 0.0015 В/об/мин. Резолюция кодирующего устройства - не менее 4096 выборок/об.</t>
  </si>
  <si>
    <t>Усилитель напряжения</t>
  </si>
  <si>
    <t>Напряжение 12В DC, ток 1А. Габариты не более 25 см x 18 см x 10 см. Масса - не более 1.9 кг. Тип усилителя – линейный. Число каналов – не менее 1. Непрерывный ток - ± 4 А. Непрерывное усиление напряжения - ± 24 В. Шаг усиления 1 В/В или 3 В/В. Команда усилителя - ± 10 В. Число аналоговых входов – не менее 4.</t>
  </si>
  <si>
    <t>Модуль сбора данных и управления</t>
  </si>
  <si>
    <t>Размер 1U. Количество аналоговых входов - не менее 1. Количество входов энкодера - не менее 2. Напряжение потребления DC 9.0 V - 30 V DC. Мощность не менее 2000 мВатт. Расширение счетчика энкодера не менее 24 бит. Расширение скорости энкодера не менее  24 бит. Максимальная частота энкодера не менее 20 MГц. Расширение аналоговых выходов не менее 16 бит. Диапазон аналоговых выходов ± 10 В. Выборочные возможные значения аналоговых выходов – ± 5 В, ± 10 В, ± 10.8 В, + 5 В, + 10 В, + 10.8 В. Расширение аналоговых входов не менее 16 бит. Диапазон аналоговых входов по умолчанию ± 10 В. Максимальный диапазон аналоговых входов ± 15 В. Выборочные возможные значения аналоговых выходов – ± 5 В, ± 10 В. Сопротивление на аналоговых входах -  1 MОм.</t>
  </si>
  <si>
    <t>Блок питания</t>
  </si>
  <si>
    <t>Вход – 1 фаза, 100-120/200-240 В переменного тока.
Выход – 24 В постоянного тока, 5 А, 120 Вт.
Включает в состав набор для монтажа на DIN-рейку.</t>
  </si>
  <si>
    <t>Промышленный контроллер</t>
  </si>
  <si>
    <t>Осуществление управления модулями ввода/вывода сигналов, установленными в шасси, по внутренним шинам обмена данными и синхронизации и работа под управлением ОС Реального Времени. Центральный процессор не менее 800 MГц. ОЗУ не менее 512 MБ.
ПЗУ не менее 4 ГБ (твердотельная память). Наличие не менее 2 портов Ethernet. Встроенные Web- и FTP - серверы. DDR2 объемом не менее 512 МБ. Наличие порта высокоскоростного USB. Наличие порта RS-232. Дублированный вход питания 9-35 В постоянного тока. Потребляемая мощность – до 35 Вт. Рабочая температура – от  -40 до +70 С.</t>
  </si>
  <si>
    <t>Реконфигурируемое шасси</t>
  </si>
  <si>
    <t>Не менее 4 слотов для установки модулей высотой 1U. ПЛИС. LUTs/Flip-Flops – не менее 28800. DSP48 Slices (25 x 18 Multiplier) – 48. Embedded Block RAM – не менее 1728 кбит. Опорный генератор тактовой частоты – 40 (по умолчанию), 80, 120, 160, 200 МГц. Стабильность опорного генератора тактовой частоты – не менее 100 ppm. Поддержка режима обмена данными по каналам DMA. Рабочая температура – от -40 до +70 С.Наличие встроенного датчика температуры. Допустимые вибрации - до 5 г.
Допустимые удары – до 30 г полусинус 11 мс, до 50 г полусинус 3 мс.</t>
  </si>
  <si>
    <t>Синхронный усилитель</t>
  </si>
  <si>
    <t>Аппарат плазменной резки</t>
  </si>
  <si>
    <t>Сварочный выпрямитель</t>
  </si>
  <si>
    <t>Аппарат для резки всех видов токопроводящих материалов. Напряжение питающей сети - 3-х фазный, 380 В; Частота питающей сети -50 Гц; Глубина реза - не менее 30 мм; Диапозон регулирования тока резки - от 30 до 100 А.</t>
  </si>
  <si>
    <t>Сварочный выпрямитель для питания электрической сварочной дуги постоянным током при ручной дуговой сварке, резке и наплавки металлов, от сети переменного тока, для работы в закрытых помещениях с естественной вентиляцией. Напряжение питающей сети - 3-х фазный, 380В; Чатота питающей сети - 50Гц; Пределы регулирования сварочного тока - (min-max) 30-315 А; Номинальное рабочее напряжение - не менее 32 В; Способо регулирования сварочного тока - механический.</t>
  </si>
  <si>
    <t>Тракт передачи сигнала: входное напряжение должно подаваться по BNC с несимметричным выходом, входной импеданс 50 Ом или 1 МОм + 30 пФ, порог дефектообразования не менее ±5 В (DC + AC), диапазон рабочих частот от 25 кГц до 200 МГц; точность усиления при частоте менее 50 МГц должна быть не более ± 0.25 дБ, при частоте менее 200 МГц – не более ±0.50 дБ; стабильность усиления не более 0.2 %/°C; когерентная наводка для частоты менее 10 МГц должна быть меньше 100 нВ, для частоты меньше 50 МГц - меньше 2.5 мкВ, для частоты меньше 200 МГц – меньше 25 мкВ. Внешний источник опорного напряжения: частота от 25 кГц до 200 МГц; импеданс 50 Ом или 10 кОм + 40пФ; уровень полной амплитуды импульса не более 0.7 В; ширина импульса более 2 нс на любой частоте; установка порога автоматическая на середине сигнала; время сбора данных менее 10 сек (с автоматическим выбором диапазона на любой частоте), менее 1 сек в пределах одной октавы. Встроенный источник опорного напряжения: частота от 25 кГц до 200 МГц; разрешение частоты 3-х цифровое; точность частоты не более ±0.1 в 3-й цифре; обнаружение гармоник 2F ( от 50 кГц до 200 МГц); выход опорного сигнала должен быть синхронизирован  по фазе с внутренним или внешним опорными сигналами и иметь аналоговый выход с частотой от 25 кГц до 200 МГц двойной амплитудой прямоугольной волны не более 1.0 В импедансом 50 Ом и выход транзисторно-транзисторной логики от 25 кГц до 1.5 МГц, с номинальным напряжением от 0 до +5 В; разрешение фазы 0.02°; Абсолютная погрешность фазы при частоте менее 50 МГц должна быть менее 2.5°, при частоте менее 100 МГц – менее 5.0°, при частоте менее 200 МГц – менее 10.0°. Демодулятор: у цифрового демодулятора должен отсутствовать дрейф нуля; дрейф аналогового выхода демодулятора должен быть менее 5 мд/°C; временные константы в режиме фильтрации от 100 мкс до 30 кс с 6,12,18, или 24 дБ/спад октавы, частота обновления в режиме без фильтра от 10 до 20 мкс. В синхронном усилителе должны быть предусмотрены два 4½-цифровых дисплея для двух каналов соответственно. На дисплее для первого канала  должно отображаться значение опорной частоты, корень суммы квадратов (Вольт), амплитуда (дБмВт), значение шума (дБмВт). На дисплее для второго канала  должно отображаться значение опорной частоты, фазы (в градусах), значение шума (дБмВт). Выходы каналов 1 и 2: диапазон напряжения не менее ±10 В; частота обновления для значений опорной частоты от 48 до 96 кГц, для корня суммы квадратов и фазы от 12 до 24 кГц, для значений шума 512 Гц. Дополнительные входы и выходы: количество дополнительных входов не менее 2, импеданс 1 МОм, диапазон не менее ±10 В, разрешение не более 0.33 мВ, полоса пропускания не менее 3 кГц; количество дополнительных выходов не менее 2, диапазон не менее ±10 В, разрешение не более 1 мВ. Синхронный усилитель должен поддерживать работу с интерфейсами IEEE-488.2 и RS-232; питание 100/120/220/240 В переменного тока 50/60 Гц, мощность 70 Вт; размеры не более (Ш х В х Г) 17 x 5.25 x 19.5 дюйма; вес не более 23 фунта.</t>
  </si>
  <si>
    <t>115 календарных дня со дня вступления в силу Договора</t>
  </si>
  <si>
    <t xml:space="preserve">Зонд к газоанализатору </t>
  </si>
  <si>
    <t>Зонд к газоанализатору (Testo 435-2). IAQ зонд для оценки качества воздуха в помещениях, измерение СО2, влажности, температуры, абсолютного давления. Диапазон измерения: 0…+50°С, 0…+100%ОВ, 0…+10 000 ппм СО2, +600…+1150 гПа. Подробная характеристика согласно технической  спецификации.</t>
  </si>
  <si>
    <t>Зонд к газоанализатору (Testo 435-2). Обогреваемый зонд скорости воздуха со встроенным сенсором температуры и влажности, ø12 мм, телескопической рукояткой (макс. 745 мм). Диапазон измерения: -20…+50°С, 0…+100%ОВ, 0...+20 м/с. Подробная характеристика согласно технической  спецификации.</t>
  </si>
  <si>
    <t>Зонд к газоанализатору (Testo 435-2). Зонд для измерения уровня освещённости. Диапазон измерения: 0…100 000 Люкс. Подробная характеристика согласно технической  спецификации.</t>
  </si>
  <si>
    <t>В комплект входит: анемометр со встроенной крыльчаткой, для измерения скорости потока, объёмного расхода и температуры на больших поверхностях, встроенная крыльчатка ø 100мм,  включая батарейку и заводской протокол калибровки; - набор из двух воронок к анемометру, для измерения  объемного расхода,  воронка, обеспечивающая эффективные измерения на вентиляционных решетках, круглых потолочных диффузорах с диаметром не менее ø 200 мм и тарельчатых клапанах воздуховодов с параметром не менее 330мм*330мм;  чехол из синтетического материала для измерительного прибора и зондов; Диапазон измерения: +0,3…+20 м/с, 0...+50°С, 0…+99999 м3/ч. Подробная характеристика согласно техничесской  спецификации.</t>
  </si>
  <si>
    <t>98 календарных дней со дня вступления в силу договора</t>
  </si>
  <si>
    <t>Лабораторные  расходные материалы для обеспечения деятельности лаборатории физики и материаловедения: комплект 4</t>
  </si>
  <si>
    <t xml:space="preserve">Одномодовый сплошноволновой лазер </t>
  </si>
  <si>
    <t xml:space="preserve">Длина волны должна быть 532 нм, ширина спектра должна быть не более 1 МГц, мощность от 50 мВ до 750 мВ, диаметр луча не более 1.7 мм±0.2 мм, пространственная мода TEM00, эллиптичность должна быть меньше 1:1.1,  расхождение луча должно быть не более 0.4 мрад, значение М² должно быть меньше 1.1, среднеквадратичная стабильность мощности должна быть менее 1.0%, среднеквадратичное значение шума менее 0.25%, коэффициент поляризации должен быть больше 100:1, направление поляризации должно быть вертикальное, рабочая температура от 15 до 35 °С, размеры (Д*Ш*В)  не более 175*110*54,5 мм, вес не более 1,3 кг. Лазер должен включать в себя: источник питания, питаемый от 12 В постоянного тока, размеры источника питания не должны превышать (Д*Ш*В) 226*163*66 мм, вес не более 1,5 кг; программное обеспечение для удаленного управления лазером посредством интернет.
</t>
  </si>
  <si>
    <t>Лабораторные расходные материалы для обеспечения
деятельности лаборатории иммунобиологии: комплект 4</t>
  </si>
  <si>
    <t>Лабораторные  расходные материалы для реализации проектов офиса коммерциализации: комплект 2</t>
  </si>
  <si>
    <t>Проведение работы по сборке, запуску и пуско-наладке дисплейного измерения наносекундного импульсного лазерного излучения на четырёх длинах волн с энергиями на лазерный импульс варьируемых в микро- и мили-Джоулевых диапазонах.</t>
  </si>
  <si>
    <t>Лабораторные расходные материалы для обеспечения
деятельности лаборатории клеточной технологии: комплект 1</t>
  </si>
  <si>
    <t>Лабораторные расходные материалы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</si>
  <si>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3</t>
  </si>
  <si>
    <t>Лабораторные расходные материалы для обеспечения
деятельности лаборатории клеточной технологии: комплект 4</t>
  </si>
  <si>
    <t>Лабораторные реагенты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</si>
  <si>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16</t>
  </si>
  <si>
    <t>Точный токарно-винторезный станок</t>
  </si>
  <si>
    <t>Рабочая зона: (величины в диапазонах)
Макс. длина заготовки  900-1100 мм; 
макс. Ø установки заготовки над станиной  360 - 410 мм; 
макс. Ø установки заготовки над суппортом 210 - 255 мм; 
макс. Ø установки заготовки над мостком 530 - 580 мм; 
технологический ход, ось X 180 - 250 мм; 
технологический ход, ось Z1 130 - 150 мм; 
длина мостка 220 - 270 мм; 
ширина станины 240 - 260 мм; 
диапазон поворота верхних салазок ± 45 °.   Нарезание резьбы : (класс точности не менее H6)
нарезание резьбы, метрическая  от 0,2 - 14 мм ;
нарезание резьбы, модульная  от  0,3 - 3,5 мм; 
нарезание резьбы, витворта от 2-72 GPZ.Подробная характеристика согласно  технической спецификации</t>
  </si>
  <si>
    <t>84 календарных дней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</si>
  <si>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5</t>
  </si>
  <si>
    <t>Лабораторные  расходные материалы для обеспечения деятельности лаборатории биосенсоров и биоинструментов: комплект 6</t>
  </si>
  <si>
    <t>Лабораторные  расходные материалы для релизации проекта "Создание диагностического оптического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</si>
  <si>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</si>
  <si>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лаборатории клеточной технологии: комплект 2</t>
  </si>
  <si>
    <t>Лабораторные расходные материалы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</si>
  <si>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Камера для горизонтального электрофореза</t>
  </si>
  <si>
    <t>Устройство для электрофоретического переноса</t>
  </si>
  <si>
    <t>Комплект сосотоит из: 1) камеры для горизонтального электрофореза с системой охлаждения, имеет возможность работы с гелями размером не менее 7х10 см; 2) основного блока; 3) передней гребенки не менее чем на 8 лунок, толщиной не менее 1,5 мм; 4) задней гребенки для горизонтального электрофореза; 5) гребенки на 8 лунок из пластика толщиной не менее 1,5 мм; 6)гребенки на 16 лунок из пластика толщиной не менее 1,5 мм. Размер камеры не менее: 18.2 х 36 х 14 см. Камера должна вмещать гребенку на 32 лунки; Максимальное напряжение не менее 200 Вольт; Максимальная сила тока не менее 100 мА; Максимальная мощность не менее 20 Вт; Материал камеры пластик; Материал электродов - нержавеющая сталь, титан.</t>
  </si>
  <si>
    <t xml:space="preserve">Циркулирующий охладитель </t>
  </si>
  <si>
    <t>Размеры циркулирующего охладителя: ширина (не менее 250, не более 300 мм); высота (не менее 450, не более 550 мм); диаметр (не менее 350, не более 450 мм); вес (не менее 25 кг, не более 35 кг; температурный диапазон (от -10°С до +25°С); объем резервуара (не менее 2.5 л, не более 3 л); давление насоса (не менее 0.5 мбар, не более 0.7 мбар).</t>
  </si>
  <si>
    <t>Ротационный испаритель с нагревательной баней</t>
  </si>
  <si>
    <t>Размеры нагревательной бани: ширина (не менее 250, не более 300 мм); высота (не менее 200, не более 250 мм); диаметр (не менее 250, не более 350 мм); вес (не менее 3.5 кг, не более 5.5 кг; температурный диапазон (от 15°С до 200°С). Размеры ротационного испарителя: ширина (не менее 550, не более 650 мм); высота (не менее 800, не более 900 мм); диаметр (не менее 350, не более 450 мм); вес (не менее 15 кг, не более 20 кг; скорость вращения (не менее  15 об/м не более 300 об/м); охлаждающая поверхность (не менее  0.14 м2, не более 0.15 м2 ).</t>
  </si>
  <si>
    <t xml:space="preserve">Вакуумный насос </t>
  </si>
  <si>
    <r>
      <t>Размеры ротационного испарителя: ширина (не менее 550, не более 650 мм); высота (не менее 800, не более 900 мм); диаметр (не менее 350, не более 450 мм); вес (не менее 15 кг, не более 20 кг; скорость вращения (не менее  15 об/м не более 300 об/м); охлаждающая поверхность (не менее  0.14 м</t>
    </r>
    <r>
      <rPr>
        <vertAlign val="superscript"/>
        <sz val="11"/>
        <color indexed="8"/>
        <rFont val="Times New Roman"/>
        <family val="1"/>
        <charset val="204"/>
      </rPr>
      <t>2</t>
    </r>
    <r>
      <rPr>
        <sz val="11"/>
        <color indexed="8"/>
        <rFont val="Times New Roman"/>
        <family val="1"/>
        <charset val="204"/>
      </rPr>
      <t>, не более 0.15 м</t>
    </r>
    <r>
      <rPr>
        <vertAlign val="superscript"/>
        <sz val="11"/>
        <color indexed="8"/>
        <rFont val="Times New Roman"/>
        <family val="1"/>
        <charset val="204"/>
      </rPr>
      <t xml:space="preserve">2 </t>
    </r>
    <r>
      <rPr>
        <sz val="11"/>
        <color indexed="8"/>
        <rFont val="Times New Roman"/>
        <family val="1"/>
        <charset val="204"/>
      </rPr>
      <t>); электрические требования (не менее 100 В и 50 Гц, не более 240 В и 60 Гц). Размеры нагревательной бани: ширина (не менее 250, не более 300 мм); высота (не менее 200, не более 250 мм).</t>
    </r>
  </si>
  <si>
    <r>
      <t>Размеры корпуса: ширина (не менее 150, не более 250 мм); высота (не менее 250, не  более 450 мм); диаметр (не менее 200, не более 400 мм); вес насоса (не менее 5 кг, не более 8 кг); объем (не менее 1.5 м</t>
    </r>
    <r>
      <rPr>
        <vertAlign val="superscript"/>
        <sz val="11"/>
        <color indexed="8"/>
        <rFont val="Times New Roman"/>
        <family val="1"/>
        <charset val="204"/>
      </rPr>
      <t>3</t>
    </r>
    <r>
      <rPr>
        <sz val="11"/>
        <color indexed="8"/>
        <rFont val="Times New Roman"/>
        <family val="1"/>
        <charset val="204"/>
      </rPr>
      <t>/ч, не более 2.0 м</t>
    </r>
    <r>
      <rPr>
        <vertAlign val="superscript"/>
        <sz val="11"/>
        <color indexed="8"/>
        <rFont val="Times New Roman"/>
        <family val="1"/>
        <charset val="204"/>
      </rPr>
      <t>3</t>
    </r>
    <r>
      <rPr>
        <sz val="11"/>
        <color indexed="8"/>
        <rFont val="Times New Roman"/>
        <family val="1"/>
        <charset val="204"/>
      </rPr>
      <t>/ч).</t>
    </r>
  </si>
  <si>
    <t>100 календарных дней со дня вступления в силу договора</t>
  </si>
  <si>
    <r>
      <t>Размеры корпуса: ширина (не менее 200, не более 300 мм); высота (не менее 250, не  более 450 мм); диаметр (не менее 300, не более 600 мм); вес насоса (не менее 7 кг, не более 14 кг);  Объем (не менее 2.5 м</t>
    </r>
    <r>
      <rPr>
        <vertAlign val="superscript"/>
        <sz val="11"/>
        <color indexed="8"/>
        <rFont val="Times New Roman"/>
        <family val="1"/>
        <charset val="204"/>
      </rPr>
      <t>3</t>
    </r>
    <r>
      <rPr>
        <sz val="11"/>
        <color indexed="8"/>
        <rFont val="Times New Roman"/>
        <family val="1"/>
        <charset val="204"/>
      </rPr>
      <t>/ч, не более 3.5 м</t>
    </r>
    <r>
      <rPr>
        <vertAlign val="superscript"/>
        <sz val="11"/>
        <color indexed="8"/>
        <rFont val="Times New Roman"/>
        <family val="1"/>
        <charset val="204"/>
      </rPr>
      <t>3</t>
    </r>
    <r>
      <rPr>
        <sz val="11"/>
        <color indexed="8"/>
        <rFont val="Times New Roman"/>
        <family val="1"/>
        <charset val="204"/>
      </rPr>
      <t>/ч).</t>
    </r>
  </si>
  <si>
    <t>Комплект состоит из: 1) Устройства для электрофоретического переноса белков и нуклеиновых кислот из гелей на мембраны, имеет возможность переноса не менее 4-х мини гелей размером не менее 9х10 см. С максимальной мощностью не более 50В. С максимальным напряжением не более 100В, 500 мА. Максимальная рабочая температура не выше 45 ̊С. Имеет возможность заливки буфера вместимостью не менее 1 л. Размеры: не менее 14х24х16.5 см,  внутренние размеры не более 5.5х9.5х6.5 см, в количестве 1шт.; 2) Имеет встроенный теплообменник в количестве 1 шт.; 3) Имеет не менее 4х кассет для геля; 4) Имеет не менее 8 спонжей толщиной не менее 3 мм; 5) Имеет не менее 4х спонжей толщиной не более 6 мм; 6) Имеет не менее 25 листов бумаг для блоттинга.</t>
  </si>
  <si>
    <t>Лабораторные расходные материалы для обеспечения
деятельности лаборатории иммунобиологии: комплект 7</t>
  </si>
  <si>
    <t>Датчик давления</t>
  </si>
  <si>
    <t>Широкодиапазонный датчик давления</t>
  </si>
  <si>
    <t>Контроллер для подключения датчиков</t>
  </si>
  <si>
    <t xml:space="preserve">Широкодиапазонный датчик давления для измерения вакуума в области 1000÷5×10 (-9) мбар, точность измерения около +/- 30% в области 10 (-8) ÷100 мбар, воспроизводимость около +/- 5%, напряжение питания в пределах 15-30  Вольт, подключаемый фланец KF25 </t>
  </si>
  <si>
    <t>Контроллер для подключения датчиков FRG, PVG, PCG, CDG, напряжение в пределах 90 – 250 В переменного тока, частота 50-60 Гц</t>
  </si>
  <si>
    <t>Точность аналогового выхода не должна превышать ± 2.0%; отображаемое разрешение 3 или 4 цифры (при использовании пироэлектрического сенсора) - 3, 4 или 5 цифр (при использовании термоэлектрического и оптического сенсора); разрешение измерения не более 0.1% от полной шкалы; минимальное позиционное разрешение не более 0.1 мм; максимальная частота повторения не менее 10000 Гц сборов дискретных данных (1000 Гц каждый импульс);  частота дискретизации мощности не менее 10 Гц; аналоговый выход от 0 до 1, 2 или 4 В постоянного тока по выбору пользователя; частота обновления аналогового выхода при использовании термоэлектрического и оптического сенсора не менее 10 Гц, при использовании пироэлектрического сенсора не менее 1000 Гц; должна присутствовать поддержка интерфейсами GPIB, USB и RS-232; питание от 100 до 240 В переменного тока, 50/60 Гц; заряжаемая литий-ионная батарея не менее 4400 мА-час (включена в поставку); размер измерителя мощности и энергии не более (В х Ш х Г) 152 х 229 х 53 мм; вес не более 1.25 кг.</t>
  </si>
  <si>
    <t xml:space="preserve">Диапазон длин волн от 380 до 2200 нм; ослабление от 10⁷:1 до 3000:1; апертура не менее 17 мм; максимальная допустимая плотность мощности до возникновения тепловой линзы - не более 1 Вт/см²; максимально допустимая плотность энергии до возникновения тепловой линзы - не более 0.1 Дж/см²; максимально допустимая разрушающая плотность мощности не менее 5х10⁷ W/см²; максимально допустимая разрушающая плотность энергии не менее 10 Дж/см²; размеры не более 79.4 мм х 44.5 мм х 57.1 мм; </t>
  </si>
  <si>
    <t>Диапазон длин волн от 380 нм до 2200 нм; ослабление от 50:1 до 10:1; апертура не менее 19 мм; максимально допустимая плотность мощности не менее 2х10⁹ Вт/см²; максимально допустимая плотность энергии не менее 50 Дж/см²; максимально допустимая разрушающая плотность мощности не менее 2.5 х 10⁹ Вт/см²; максимально допустимая разрушающая плотность энергии не менее 50 Дж/см²; размеры не более 61 мм х 45.7 мм х 40.6 мм;</t>
  </si>
  <si>
    <t>Диапазон измерения мощности при использовании термоэлектрического сенсора должен охватывать диапазон от 29.9 мВт до 29.9 кВт; диапазон измерения мощности при использовании оптического сенсора должен охватывать диапазон от 999 нВт до 99.9 мВт; разрешение измеряемой мощности не более ±0.1% от полной шкалы; точность цифрового измерителя не более ±1.0% от чтения; точность аналогового измерителя не более ±3.0%; точность аналогового выхода не более ±1.0%; размер дисплея не менее 26 х 89 мм; градуировка верхней шкалы аналогового измерителя от 0 до 10 со 100 делениями, градуировка нижней шкалы от 0 до 3 с 60 делениями; время отклика аналогового измерителя не менее 80 мс; питание от адаптера 90 до 260 В переменного тока 50/60 Г и от двух батарей 9В (включены в поставку); размеры не более (В х Ш х Г) 193 х 117 х 46 мм; вес не более 0.8 кг.</t>
  </si>
  <si>
    <t>Диапазон измерения мощности при использовании термоэлектрического сенсора должен охватывать диапазон от 3 мВт до 30 кВт; диапазон измерения мощности при использовании оптического сенсора должен охватывать диапазон от 3 мкВт до 300 мВт; диапазон измерения энергии при использовании пироэлектрического сенсора должен охватывать диапазон от 3 нДж до 300 Дж; разрешение измерения не более 0.1% от полной шкалы; максимальная частота повторения импульса не менее 300 Гц; размер дисплея не менее 58 х 73 мм; аналоговый выход 1, 2 или 5 В (по выбору пользователя); внутренний импеданс 100 Ом; внутренний триггер от 2 до 20% от полного масштаба; питание от 90 до 260 В переменного тока 50/60 Гц и от шести алкалиновых батарей на 1.5В (не включены в поставку); размеры не более (В х Ш х Г) 200 х 100 х 40 мм; вес не более 0.5 кг.</t>
  </si>
  <si>
    <t>Лабораторные  расходные материалы для обеспечения деятельности Подготовительной школы UCL Foundation: компелкт 2</t>
  </si>
  <si>
    <t>Лабораторные  расходные материалы для осеннего семестра 2014 года. Подробная характеристика согласно технической спецификации</t>
  </si>
  <si>
    <t>Лабораторные расходные материалы для обеспечения
деятельности лаборатории иммунобиологии комплект 8</t>
  </si>
  <si>
    <t>Лабораторные расходные материалы для обеспечения
деятельности лаборатории иммунобиологии комплект 9</t>
  </si>
  <si>
    <t>Лабораторные расходные материалы для реализации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</si>
  <si>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</si>
  <si>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</si>
  <si>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лаборатории биосенсоров и биоинструментов: комплект 7</t>
  </si>
  <si>
    <t>Проведение работы по пуско-наладке лазерных измерений в рамках реализации проекта «Детектирование фазового перехода в тугоплавких сплавах посредством наносекундной лазерной акустики"</t>
  </si>
  <si>
    <t>с даты вступления  в силу договора до 29 августа 2014 года.</t>
  </si>
  <si>
    <t>Лабораторные расходные материалы для обеспечения
деятельности лаборатории иммунобиологии комплект 10</t>
  </si>
  <si>
    <t>Лабораторные расходные материалы для реализации проекта "Поиск новых маркёров ревматоидного артрита". Подробная характеристика согласно технической спецификации.</t>
  </si>
  <si>
    <t>Система атомно-слоевого осаждения</t>
  </si>
  <si>
    <t>Режимы осаждения: непрерывный (традиционный термический); плазменный; режим экспозиции (режим осаждения для образцов с большим соотношением сторон (более 1:2000)); плазменный режим: индуктивно-связанная плазма; размер подложки: 200 мм; температура подложки: не более 500С.
Однородность покрытия: более или равна 1.5% для всех режимов осаждения для тонких пленок оксида алюминия; электрически нагреваемый тигель с образцом; камера с одной горячей стенкой, поддерживающая правильную in-situ метрологию с физическими клапанами для ACO; раздельная независимая установка, по рецепту или вручную, температуры цилиндра с прекурсором; температуры монифольда, температуры стенок реактора, температуры носителя образца и температуры ловушки из фольги;  количество газовых линий для термических процессов: 4.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</si>
  <si>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7</t>
  </si>
  <si>
    <t>Лабораторные расходные материалы для обеспечения
деятельности лаборатории клеточной технологии: комплект 6</t>
  </si>
  <si>
    <t>Лабораторные расходные материалы для обеспечения
деятельности лаборатории клеточной технологии: комплект 5</t>
  </si>
  <si>
    <t>Лабораторные  расходные материалы для обеспечения деятельности научной лаборатории иммунобиологии МИЦ: комплект 11</t>
  </si>
  <si>
    <t>Лабораторные  расходные материалы для обеспечения деятельности учебных лабораторий Школы наук и технологий: комплект 20</t>
  </si>
  <si>
    <t>Лабораторные  расходные материалы для обеспечения деятельности учебных лабораторий Школы наук и технологий: комплект 21</t>
  </si>
  <si>
    <t>Лабораторные  расходные материалы для обеспечения деятельности учебных лабораторий Школы наук и технологий: комплект 22</t>
  </si>
  <si>
    <t xml:space="preserve">Центрифуга настольная </t>
  </si>
  <si>
    <t>91 календарных дней со дня вступления в силу договора</t>
  </si>
  <si>
    <t xml:space="preserve"> Лабораторная настольная центрифуга с охлаждением для обеспечения контроля температуры биоматериала в процессе центрифугирования. Разгон  до 15 сек максимум. Торможение до полной остановки до 30 сек.  Эффективная скорость охлаждения камеры до 10 мин;  Диапазон установки температуры от –10°C до +25°C. Диапазон поддерживаемой температуры от -25°C до +25°C . Шаг установки температуры не более 1°C. Регулируемая скорость не менее 100–4200 об/мин для пробирок (3370 × g). Шаг установки скорости не менее 100 об/мин.  Дисплей ЖК, 2 строки. Регуляция времени центрифугирования 1–90 мин. (шаг 1 мин.). Диаметр рабочей камеры не больше чем 335 мм. Размеры (Д × Ш × В) не более 635 × 580 × 335 мм. Вес не более 56 кг. Питание 230 В, 50 Гц. Потребляемая мощность не более 990 Вт (4,3 A). Центрифуга  оснащена ротором и адаптером для 6 пластиковых пробирок с коническим дном и крышкой до 50 мл.  Адаптер состоит  из 6 алюминиевых стаканов, размеры (Д × Ш) не более 29 × 115 мм. Тип ротора - колебательный, максимальная скорость ротора не менее 4200 об/мин. Время остановки вращения ротора не более 30 сек. Диагностика несбалансированности ротора (автоматическая остановка)</t>
  </si>
  <si>
    <t>Лабораторная посуда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</si>
  <si>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Лабораторная посуда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</si>
  <si>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посуда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</si>
  <si>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проектов офиса коммерциализации: комплект 3</t>
  </si>
  <si>
    <t>Лабораторные расходные материалы для обеспечения
деятельности лаборатории клеточной технологии: комплект 11</t>
  </si>
  <si>
    <t>до 10 ноября 2014 года</t>
  </si>
  <si>
    <t>Лабораторные расходные материалы для обеспечения
деятельности лаборатории клеточной технологии: комплект 12</t>
  </si>
  <si>
    <t>до 31 октября 2014 года</t>
  </si>
  <si>
    <t>до 31 октября со дня вступления в силу Договора</t>
  </si>
  <si>
    <t>Лабораторные  расходные материалы для обеспечения деятельности лаборатории физики и материаловедения: комплект 5</t>
  </si>
  <si>
    <t>Лабораторные  расходные материалы для релизации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Подробная характеристика согласно технической спецификации</t>
  </si>
  <si>
    <t>Механическая ступка</t>
  </si>
  <si>
    <t>Принцип измельчения: давление, трение.
Исходный размер частиц: &lt; 8 мм.
Конечная тонкость: &lt; 10 мкм.
Размер загрузки / полезный объем: 10 - 190 мл.
Объем размольной камеры: 700 мл.
Скорость при 50 Гц (60 Гц): 100 об/мин.
Материал размольной гарнитуры: нержавеющая сталь, агат.
Установка времени измельчения: цифровая, 1 - 99 мин / непрерывно.
Привод : 1-фазный двигатель со вспомогательным конденсатором.
Тип электросети: 1-фазное
Потребляемая мощность: 250 Вт (230 В, 50 Гц).
Ш х В х Г в закрытом виде: не более 400 x 480 x 370 мм (в открытом виде не более 400 x 550 x 510 мм).
Вес нетто: не более 24,2 кг.
Полное описание согласно Технической спецификации.</t>
  </si>
  <si>
    <t xml:space="preserve">со дня вступления в силу Договора  до 31 октября </t>
  </si>
  <si>
    <t xml:space="preserve">Датчик давления в области 100÷10 (-2) Торр, точность измерения не хуже 0,2%., пределы измерения в  диапазоне  10 (-2) Торр – 100 Торр, точность измерения 0,2%, подключаемый фланец KF 16 </t>
  </si>
  <si>
    <t xml:space="preserve">Датчик давления в области 1000÷10 (-1) Торр, точность измерения не хуже 0,2%, пределы измерения в  диапазоне  10 (-1) Торр – 1000 Торр, подключаемый фланец KF 16  </t>
  </si>
  <si>
    <t>Многофункциональное устройство сбора данных</t>
  </si>
  <si>
    <t xml:space="preserve">Мельница вибрационная </t>
  </si>
  <si>
    <t>Принцип измельчения: удар, трение.
Исходный размер частиц: ≤ 8 мм.
Конечная тонкость: около 5 мкм.
Размер загрузки / полезный объем: макс. 2 x 20 мл.
Количество размольных мест: 2.
Установка частоты вибрации цифровая, 3 - 30 Гц (не менее 180 - 1800 об/мин).
Обычное время измельчения: 30 с - 2 мин.
Разрушение клеток в пробирках: до 20 x 2,0 мл.
Самоцентрирующее зажимное устройство.
Тип размольных стаканов: с винтовой резьбой.
Электропитание: 100 - 240 В, 50/60 Гц.
Тип электросети: 1-фазная.
Потребляемая мощность: не более150 Вт.
Размеры, Ш х В х Г в закрытом виде: не более 371 x 266 x 461 мм.
Вес нетто: не более 26 кг.
Полное описание согласно Технической спецификации.</t>
  </si>
  <si>
    <t>Лабораторные расходные материалы для обеспечения
деятельности лаборатории клеточной технологии: комплект 8</t>
  </si>
  <si>
    <t>Лабораторные расходные материалы для обеспечения
деятельности лаборатории клеточной технологии: комплект 9</t>
  </si>
  <si>
    <t>Лабораторные расходные материалы для обеспечения
деятельности лаборатории клеточной технологии: комплект 14</t>
  </si>
  <si>
    <t>Лабораторные расходные материалы для обеспечения
деятельности лаборатории клеточной технологии: комплект 10</t>
  </si>
  <si>
    <t xml:space="preserve">Многофункциональное устройство сбора данных. Не менее четырех 16-битных аналоговых выхода (2.8 MC/с);  не менее 48 цифровых входов/выходов; не менее двух 32-битных и 80 МГц таймер/счетчик; не менее 7 программируемых входных диапазонов (± 100 мВ до ± 10В) на канал; Аналоговый и цифровой запуск. Каждому устройству прилагаются 2 коннекторных блока и 2 кабеля. 
Коннекторный блок. Экранированный соединительный блок ввода / вывода для 68-контактных систем сбора данных; Винтовые клеммы для простоты соединения ввода /вывода; Магнитная съемная крышка, совместимость с DIN-рейкой, и сбрасываемый предохранитель. 
Кабель. Длина не менее двух метров; Кабель включает в себя отдельные цифровые и аналоговые разделы. </t>
  </si>
  <si>
    <t xml:space="preserve"> 30 календарных дней со дня вступления в силу договора</t>
  </si>
  <si>
    <t>Изготовление имиджевой продукции: имиджевых информационно-презентационных материалов (брошюра - общий тираж 700, включая 400 брошюр на русском языке, 200 брошюр на английском языке, 100 брошюр на казахском языке; визитные карточки,общий тираж 350 шт.) Научного Парка Университета Astana Business Campus. Подробная характеристика согласно технической спецификации.</t>
  </si>
  <si>
    <t>Лабораторные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</si>
  <si>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</si>
  <si>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Лабораторные расходные материалы для реализации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</si>
  <si>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200 календарных дней со дня вступления в силу договора</t>
  </si>
  <si>
    <t>Мобильный  робот-манипулятор</t>
  </si>
  <si>
    <t xml:space="preserve">Запрос ценовых предложений </t>
  </si>
  <si>
    <t xml:space="preserve">Комплект включает в себя: 
1) Мобильная платформа на 4 колесах для движения в любом направлении имеет следующие характеристики: длина: - не менее 580 мм, ширина: не менее 380 мм, высота: не менее 140 мм, клиренс: не менее 15 мм, вес: не менее 20 кг, полезная нагрузка: не менее 20 кг, максимальная скорость: не менее 0.8 м/с, электропитание: 24В постоянного тока, батарея: свинцово-кислотный перезаряжаемый аккумулятор на 24 В/5А, 
2) Рука манипулятора имеющая 5 осей поворота. высота: не менее 655 мм, вес: не менее 6.3 кг, полезная нагрузка: не менее 0.5 кг, рабочая зона: не менее 0.513 м3, диапазон объема движений: не менее 340⁰ для всех соединений, скорость: Соединение макс. 90 ⁰/сек, материалы: Литой Магний, электропитание: 24 В постоянного тока, 80 Вт. </t>
  </si>
  <si>
    <t>Лабораторные  расходные материалы для обеспечения деятельностилаборатории химии: комплект 2</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</si>
  <si>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</si>
  <si>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проекта "Создание лаборатории по предоставлению услуг пептидного синтеза".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</si>
  <si>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6</t>
  </si>
  <si>
    <t>до 15 ноября 2014 года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</si>
  <si>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8</t>
  </si>
  <si>
    <t>Лабораторные  расходные материалы для обеспечения деятельности учебных лабораторий Школы наук и технологий: комплект 26</t>
  </si>
  <si>
    <t>Датчик освещенности высокочувствительный</t>
  </si>
  <si>
    <t>Чувствительный элемент: кремниевый пин-диод; спектральная чувствительность от 320 нм до 1100 нм; в датчике должны быть реализованы переключаемые уровни усиления света: не менее 10000х, не менее 1000х, не менее 1х; диапазоны измерений от 0 до 1 Люкс, от 0 до 100 Люкс; от 0 до 10000 Люкс; максимальная частота дискретизации не менее 1000 Гц; разрешение:  не более ± 0.01 Люкс при частоте 1000 Гц в масштабе от 0 до 100, не более  ± 0.0005 Люкс при частоте 5 Гц в масштабе от 0 до 100.</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</si>
  <si>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</si>
  <si>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</si>
  <si>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</si>
  <si>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12 бит; буферная память не менее 7 событий на канал; поддержка работы с USB2-интерфейсом; производительность системы по среднеквадратичному значению уровня шума не более чем 0.7 мВ; форм-фактор: настольный модуль; напряжение питания 12В; размеры не более (ШхВхД) 154 х 50 х 164 мм; вес не более 680 гр.</t>
  </si>
  <si>
    <t>Термогигрометр</t>
  </si>
  <si>
    <t>Источник бесперебойного питания</t>
  </si>
  <si>
    <t xml:space="preserve">запрос ценовых предложений </t>
  </si>
  <si>
    <t xml:space="preserve">Габариты  источника бесперебойного питания (Д х Г х В, мм) не менее 263 х 736 х 432.  Максимальная выходная мощность :  не менее  6400 Ватт / 8000 ВА;  Номинальное выходное напряжение:  230 В; Искажения формы выходного напряжения: менее 3%; Выходная частота (синхронизированная с электросетью): 50/60 Гц +/- 3 Гц с регулировкой пользователем +/- 0, 1; Выходные соединения: (1) Hard Wire 3-wire (H N + G); (4) IEC 320 C13; (4) IEC 320 C19; (6) IEC Jumpers. Байпас: Внутренний байпас (с автоматическим или ручным включением).
Номинальное входное напряжение: 230 В. Входная частота: 50/60 Гц +/- 5 Гц (автоматическое определение). Тип входного соединения: Hard Wire 3 wire (1PH+N+G), Hard Wire 5-wire (3PH + N + G). Диапазон входного напряжения при работе от сети: 160 - 280В. Суммарные гармонические искажения на входе: Менее 7% при полной загрузке.
Тип батареи: Необслуживаемая герметичная свинцово-кислотная батарея с загущенным электролитом : защита от утечек. Предварительно установленные батареи: 4. Типовое время перезарядки: 2.20 часов, Количество сменных комплектов батарей: 2. 
Рабочий диапазон параметров окружающей среды: 0 - 40 °C. Рабочий диапазон относительной влажности: 0 - 95% без конденсации. Рабочий диапазон высоты над уровнем моря: 0-3000 метры. Температура хранения: -15 - 45 °C. Высота над уровнем моря хранения: 0-15000 метры. Уровень акустического шума на расстоянии 1 метра от поверхности устройства: 55.00 дБ(А). Тепловыделение в режиме работы от сети: 1603.00 BTU/час. Класс защиты: IP 20
</t>
  </si>
  <si>
    <t>14 календарных дней со дня вступления в силу договора</t>
  </si>
  <si>
    <t>110 календарных дней со дня вступления в силу договора</t>
  </si>
  <si>
    <t>(с дополнениями и изменениями по Приказу от 16 сентября 2014 года № 123)</t>
  </si>
</sst>
</file>

<file path=xl/styles.xml><?xml version="1.0" encoding="utf-8"?>
<styleSheet xmlns="http://schemas.openxmlformats.org/spreadsheetml/2006/main">
  <numFmts count="3">
    <numFmt numFmtId="43" formatCode="_-* #,##0.00_р_._-;\-* #,##0.00_р_._-;_-* &quot;-&quot;??_р_._-;_-@_-"/>
    <numFmt numFmtId="164" formatCode="_(* #,##0.00_);_(* \(#,##0.00\);_(* &quot;-&quot;??_);_(@_)"/>
    <numFmt numFmtId="165" formatCode="0.0"/>
  </numFmts>
  <fonts count="44">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
      <sz val="48"/>
      <color indexed="8"/>
      <name val="Times New Roman"/>
      <family val="1"/>
      <charset val="204"/>
    </font>
    <font>
      <sz val="48"/>
      <color theme="1"/>
      <name val="Calibri"/>
      <family val="2"/>
      <charset val="204"/>
      <scheme val="minor"/>
    </font>
    <font>
      <sz val="11"/>
      <color indexed="10"/>
      <name val="Times New Roman"/>
      <family val="1"/>
      <charset val="204"/>
    </font>
    <font>
      <sz val="12"/>
      <color theme="1"/>
      <name val="Times"/>
      <family val="1"/>
    </font>
    <font>
      <u/>
      <sz val="11"/>
      <color theme="10"/>
      <name val="Calibri"/>
      <family val="2"/>
      <scheme val="minor"/>
    </font>
    <font>
      <sz val="11"/>
      <color rgb="FF006100"/>
      <name val="Calibri"/>
      <family val="2"/>
      <scheme val="minor"/>
    </font>
    <font>
      <sz val="12"/>
      <color theme="1"/>
      <name val="Times New Roman"/>
      <family val="1"/>
      <charset val="204"/>
    </font>
    <font>
      <sz val="11"/>
      <color indexed="8"/>
      <name val="Calibri"/>
      <family val="2"/>
    </font>
    <font>
      <vertAlign val="superscript"/>
      <sz val="11"/>
      <color indexed="8"/>
      <name val="Times New Roman"/>
      <family val="1"/>
      <charset val="204"/>
    </font>
    <font>
      <sz val="12"/>
      <color rgb="FF000000"/>
      <name val="Times New Roman"/>
      <family val="1"/>
    </font>
    <font>
      <sz val="12"/>
      <color theme="1"/>
      <name val="Times New Roman"/>
      <family val="1"/>
    </font>
    <font>
      <sz val="11"/>
      <color indexed="63"/>
      <name val="Calibri"/>
      <family val="2"/>
    </font>
    <font>
      <sz val="12"/>
      <name val="Times New Roman"/>
      <family val="1"/>
      <charset val="204"/>
    </font>
    <font>
      <sz val="11"/>
      <color rgb="FF000000"/>
      <name val="Times New Roman"/>
      <family val="1"/>
    </font>
    <font>
      <sz val="11"/>
      <name val="Times New Roman"/>
      <family val="1"/>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1">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xf numFmtId="0" fontId="17" fillId="0" borderId="0"/>
    <xf numFmtId="43" fontId="5" fillId="0" borderId="0" applyFont="0" applyFill="0" applyBorder="0" applyAlignment="0" applyProtection="0"/>
    <xf numFmtId="0" fontId="33" fillId="0" borderId="0" applyNumberFormat="0" applyFill="0" applyBorder="0" applyAlignment="0" applyProtection="0"/>
    <xf numFmtId="0" fontId="17" fillId="0" borderId="0"/>
    <xf numFmtId="0" fontId="34" fillId="7" borderId="0" applyNumberFormat="0" applyBorder="0" applyAlignment="0" applyProtection="0"/>
    <xf numFmtId="0" fontId="36" fillId="0" borderId="0"/>
    <xf numFmtId="0" fontId="40" fillId="0" borderId="0"/>
  </cellStyleXfs>
  <cellXfs count="206">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3" borderId="2" xfId="2" applyNumberFormat="1" applyFont="1" applyFill="1" applyBorder="1" applyAlignment="1">
      <alignment horizontal="center" vertical="center" wrapText="1"/>
    </xf>
    <xf numFmtId="3" fontId="3" fillId="5" borderId="2" xfId="2" applyNumberFormat="1"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3" fontId="10" fillId="5" borderId="2" xfId="2" applyNumberFormat="1" applyFont="1" applyFill="1" applyBorder="1" applyAlignment="1">
      <alignment horizontal="center" vertical="center" wrapText="1"/>
    </xf>
    <xf numFmtId="3" fontId="10" fillId="4" borderId="1" xfId="2"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10" fillId="5" borderId="1" xfId="0" applyFont="1" applyFill="1" applyBorder="1"/>
    <xf numFmtId="3" fontId="2" fillId="4" borderId="2" xfId="2" applyNumberFormat="1" applyFont="1" applyFill="1" applyBorder="1" applyAlignment="1">
      <alignment horizontal="center" vertical="center" wrapText="1"/>
    </xf>
    <xf numFmtId="0" fontId="10" fillId="4" borderId="1" xfId="0" applyFont="1" applyFill="1" applyBorder="1" applyAlignment="1">
      <alignment horizontal="center" vertical="center"/>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6"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4"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0" fontId="27" fillId="0" borderId="1" xfId="0" applyFont="1" applyFill="1" applyBorder="1" applyAlignment="1">
      <alignment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4" fontId="9" fillId="4"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4" fillId="2" borderId="1" xfId="14" applyFont="1" applyFill="1" applyBorder="1" applyAlignment="1">
      <alignment horizontal="center" vertical="center" wrapText="1"/>
    </xf>
    <xf numFmtId="3" fontId="4" fillId="2" borderId="1" xfId="5" applyNumberFormat="1" applyFont="1" applyFill="1" applyBorder="1" applyAlignment="1">
      <alignment horizontal="center" vertical="center" wrapText="1"/>
    </xf>
    <xf numFmtId="0" fontId="2" fillId="2" borderId="1" xfId="0" applyFont="1" applyFill="1" applyBorder="1"/>
    <xf numFmtId="4" fontId="2" fillId="2" borderId="6" xfId="0" applyNumberFormat="1" applyFont="1" applyFill="1" applyBorder="1" applyAlignment="1">
      <alignment horizontal="center" vertical="center" wrapText="1"/>
    </xf>
    <xf numFmtId="0" fontId="4" fillId="2" borderId="5" xfId="14" applyFont="1" applyFill="1" applyBorder="1" applyAlignment="1">
      <alignment horizontal="center" vertical="center" wrapText="1"/>
    </xf>
    <xf numFmtId="0" fontId="4" fillId="2" borderId="7" xfId="14" applyFont="1" applyFill="1" applyBorder="1" applyAlignment="1">
      <alignment horizontal="center" vertical="center" wrapText="1"/>
    </xf>
    <xf numFmtId="4" fontId="4" fillId="2" borderId="1" xfId="2" applyNumberFormat="1" applyFont="1" applyFill="1" applyBorder="1" applyAlignment="1" applyProtection="1">
      <alignment horizontal="center" vertical="center" wrapText="1"/>
      <protection locked="0"/>
    </xf>
    <xf numFmtId="0" fontId="2" fillId="2" borderId="0" xfId="0" applyFont="1" applyFill="1"/>
    <xf numFmtId="0" fontId="2" fillId="2" borderId="1" xfId="6" applyFont="1" applyFill="1" applyBorder="1" applyAlignment="1">
      <alignment horizontal="center" vertical="center" wrapText="1"/>
    </xf>
    <xf numFmtId="0" fontId="4" fillId="2" borderId="1" xfId="6" applyNumberFormat="1" applyFont="1" applyFill="1" applyBorder="1" applyAlignment="1">
      <alignment horizontal="left" vertical="center" wrapText="1"/>
    </xf>
    <xf numFmtId="0" fontId="2" fillId="2" borderId="1" xfId="0" applyFont="1" applyFill="1" applyBorder="1" applyAlignment="1">
      <alignment vertical="center" wrapText="1"/>
    </xf>
    <xf numFmtId="0" fontId="4" fillId="2" borderId="1" xfId="6" applyNumberFormat="1" applyFont="1" applyFill="1" applyBorder="1" applyAlignment="1">
      <alignment horizontal="center" vertical="center" wrapText="1"/>
    </xf>
    <xf numFmtId="0" fontId="4" fillId="2" borderId="1" xfId="18" applyFont="1" applyFill="1" applyBorder="1" applyAlignment="1">
      <alignment horizontal="center" vertical="center" wrapText="1"/>
    </xf>
    <xf numFmtId="0" fontId="6" fillId="2" borderId="1" xfId="19" applyFont="1" applyFill="1" applyBorder="1" applyAlignment="1">
      <alignment horizontal="center" vertical="center" wrapText="1"/>
    </xf>
    <xf numFmtId="0" fontId="35" fillId="2" borderId="1" xfId="0" applyFont="1" applyFill="1" applyBorder="1" applyAlignment="1">
      <alignment horizontal="center" vertical="center"/>
    </xf>
    <xf numFmtId="4" fontId="6" fillId="2" borderId="1" xfId="19" applyNumberFormat="1" applyFont="1" applyFill="1" applyBorder="1" applyAlignment="1">
      <alignment horizontal="center" vertical="center" wrapText="1"/>
    </xf>
    <xf numFmtId="3" fontId="35" fillId="2" borderId="1" xfId="0" applyNumberFormat="1" applyFont="1" applyFill="1" applyBorder="1" applyAlignment="1">
      <alignment horizontal="center" vertical="center" wrapText="1"/>
    </xf>
    <xf numFmtId="3" fontId="35" fillId="2" borderId="2" xfId="2" applyNumberFormat="1"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0" xfId="0" applyFont="1" applyFill="1"/>
    <xf numFmtId="0" fontId="38" fillId="2" borderId="1" xfId="0" applyFont="1" applyFill="1" applyBorder="1" applyAlignment="1">
      <alignment horizontal="center" vertical="center" wrapText="1"/>
    </xf>
    <xf numFmtId="0" fontId="38" fillId="2" borderId="1" xfId="0" applyFont="1" applyFill="1" applyBorder="1" applyAlignment="1">
      <alignment horizontal="center" vertical="top" wrapText="1"/>
    </xf>
    <xf numFmtId="0" fontId="39" fillId="2" borderId="1" xfId="0" applyFont="1" applyFill="1" applyBorder="1" applyAlignment="1">
      <alignment horizontal="center" vertical="center" wrapText="1"/>
    </xf>
    <xf numFmtId="4" fontId="38" fillId="2" borderId="1" xfId="0" applyNumberFormat="1" applyFont="1" applyFill="1" applyBorder="1" applyAlignment="1">
      <alignment horizontal="center" vertical="center" wrapText="1"/>
    </xf>
    <xf numFmtId="0" fontId="2" fillId="2" borderId="0" xfId="0" applyFont="1" applyFill="1"/>
    <xf numFmtId="0" fontId="35" fillId="2" borderId="0" xfId="0" applyFont="1" applyFill="1" applyAlignment="1">
      <alignment horizontal="center" vertical="center" wrapText="1"/>
    </xf>
    <xf numFmtId="4" fontId="25" fillId="2" borderId="1" xfId="0" applyNumberFormat="1" applyFont="1" applyFill="1" applyBorder="1" applyAlignment="1">
      <alignment horizontal="center" vertical="center" wrapText="1"/>
    </xf>
    <xf numFmtId="4" fontId="25" fillId="2" borderId="1" xfId="0" applyNumberFormat="1" applyFont="1" applyFill="1" applyBorder="1" applyAlignment="1">
      <alignment horizontal="center" vertical="center"/>
    </xf>
    <xf numFmtId="4" fontId="43" fillId="2" borderId="1" xfId="0" applyNumberFormat="1" applyFont="1" applyFill="1" applyBorder="1" applyAlignment="1">
      <alignment horizontal="center" vertical="center" wrapText="1"/>
    </xf>
    <xf numFmtId="0" fontId="41" fillId="2" borderId="1" xfId="0" applyFont="1" applyFill="1" applyBorder="1" applyAlignment="1">
      <alignment horizontal="center" vertical="center" wrapText="1"/>
    </xf>
    <xf numFmtId="3" fontId="39" fillId="2" borderId="1" xfId="0" applyNumberFormat="1" applyFont="1" applyFill="1" applyBorder="1" applyAlignment="1">
      <alignment horizontal="center" vertical="center" wrapText="1"/>
    </xf>
    <xf numFmtId="3" fontId="39" fillId="2" borderId="1" xfId="0" applyNumberFormat="1" applyFont="1" applyFill="1" applyBorder="1" applyAlignment="1">
      <alignment horizontal="left" vertical="center" wrapText="1"/>
    </xf>
    <xf numFmtId="4" fontId="39" fillId="2" borderId="1" xfId="0" applyNumberFormat="1" applyFont="1" applyFill="1" applyBorder="1" applyAlignment="1">
      <alignment horizontal="center" vertical="center" wrapText="1"/>
    </xf>
    <xf numFmtId="4" fontId="42" fillId="2" borderId="1" xfId="0" applyNumberFormat="1" applyFont="1" applyFill="1" applyBorder="1" applyAlignment="1">
      <alignment horizontal="center" vertical="center" wrapText="1"/>
    </xf>
    <xf numFmtId="4" fontId="4" fillId="2" borderId="1" xfId="11" applyNumberFormat="1" applyFont="1" applyFill="1" applyBorder="1" applyAlignment="1">
      <alignment horizontal="center" vertical="center" wrapText="1"/>
    </xf>
    <xf numFmtId="3" fontId="16" fillId="2" borderId="0" xfId="1"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3" fontId="15" fillId="3" borderId="5" xfId="2" applyNumberFormat="1" applyFont="1" applyFill="1" applyBorder="1" applyAlignment="1">
      <alignment horizontal="center" vertical="center" wrapText="1"/>
    </xf>
    <xf numFmtId="3" fontId="15" fillId="3" borderId="7" xfId="2" applyNumberFormat="1" applyFont="1" applyFill="1" applyBorder="1" applyAlignment="1">
      <alignment horizontal="center" vertical="center" wrapText="1"/>
    </xf>
    <xf numFmtId="3" fontId="15" fillId="3" borderId="6" xfId="2"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5" borderId="5" xfId="4" applyNumberFormat="1" applyFont="1" applyFill="1" applyBorder="1" applyAlignment="1">
      <alignment horizontal="center" vertical="center" wrapText="1"/>
    </xf>
    <xf numFmtId="0" fontId="9" fillId="5" borderId="7" xfId="4" applyNumberFormat="1" applyFont="1" applyFill="1" applyBorder="1" applyAlignment="1">
      <alignment horizontal="center" vertical="center" wrapText="1"/>
    </xf>
    <xf numFmtId="0" fontId="9" fillId="5" borderId="6" xfId="4"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3" fontId="11" fillId="5" borderId="5" xfId="2" applyNumberFormat="1" applyFont="1" applyFill="1" applyBorder="1" applyAlignment="1">
      <alignment horizontal="center" vertical="center" wrapText="1"/>
    </xf>
    <xf numFmtId="3" fontId="11" fillId="5" borderId="7" xfId="2" applyNumberFormat="1" applyFont="1" applyFill="1" applyBorder="1" applyAlignment="1">
      <alignment horizontal="center" vertical="center" wrapText="1"/>
    </xf>
    <xf numFmtId="3" fontId="11" fillId="5" borderId="6" xfId="2" applyNumberFormat="1" applyFont="1" applyFill="1" applyBorder="1" applyAlignment="1">
      <alignment horizontal="center" vertical="center" wrapText="1"/>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6" xfId="0"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0" fontId="29" fillId="2" borderId="5" xfId="0" applyFont="1" applyFill="1" applyBorder="1" applyAlignment="1">
      <alignment horizontal="center" vertical="center" wrapText="1"/>
    </xf>
    <xf numFmtId="0" fontId="30" fillId="2" borderId="7" xfId="0" applyFont="1" applyFill="1" applyBorder="1" applyAlignment="1">
      <alignment horizontal="center" vertical="center"/>
    </xf>
    <xf numFmtId="0" fontId="30" fillId="2" borderId="6" xfId="0" applyFont="1" applyFill="1" applyBorder="1" applyAlignment="1">
      <alignment horizontal="center" vertical="center"/>
    </xf>
    <xf numFmtId="0" fontId="2" fillId="2" borderId="8" xfId="0" applyFont="1" applyFill="1" applyBorder="1" applyAlignment="1">
      <alignment horizontal="left"/>
    </xf>
    <xf numFmtId="0" fontId="11" fillId="4"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cellXfs>
  <cellStyles count="21">
    <cellStyle name="Normal 2" xfId="11"/>
    <cellStyle name="Normal 3" xfId="19"/>
    <cellStyle name="Normal 4 2" xfId="14"/>
    <cellStyle name="Normal 4 2 2 3" xfId="20"/>
    <cellStyle name="Normal 95" xfId="17"/>
    <cellStyle name="Гиперссылка" xfId="12" builtinId="8"/>
    <cellStyle name="Гиперссылка 2" xfId="16"/>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0" xfId="15"/>
    <cellStyle name="Финансовый 12" xfId="4"/>
    <cellStyle name="Финансовый 12 2" xfId="8"/>
    <cellStyle name="Финансовый 7" xfId="2"/>
    <cellStyle name="Финансовый 7 2" xfId="9"/>
    <cellStyle name="Финансовый 7 3" xfId="7"/>
    <cellStyle name="Хороший 3"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2:M268"/>
  <sheetViews>
    <sheetView tabSelected="1" view="pageBreakPreview" topLeftCell="A259" zoomScale="60" zoomScaleNormal="90" workbookViewId="0">
      <selection activeCell="I263" sqref="I263"/>
    </sheetView>
  </sheetViews>
  <sheetFormatPr defaultRowHeight="15"/>
  <cols>
    <col min="1" max="1" width="6.42578125" style="3" customWidth="1"/>
    <col min="2" max="2" width="26.85546875" style="16" customWidth="1"/>
    <col min="3" max="3" width="15" style="3" customWidth="1"/>
    <col min="4" max="4" width="125.7109375" style="15" customWidth="1"/>
    <col min="5" max="5" width="14.42578125" style="3" customWidth="1"/>
    <col min="6" max="6" width="10.42578125" style="3" customWidth="1"/>
    <col min="7" max="7" width="18.28515625" style="9" bestFit="1" customWidth="1"/>
    <col min="8" max="8" width="22.85546875" style="9" customWidth="1"/>
    <col min="9" max="9" width="22.42578125" style="9" customWidth="1"/>
    <col min="10" max="10" width="25.140625" style="16" customWidth="1"/>
    <col min="11" max="11" width="16.5703125" style="16" customWidth="1"/>
    <col min="12" max="12" width="20.140625" style="16" customWidth="1"/>
    <col min="13" max="16384" width="9.140625" style="3"/>
  </cols>
  <sheetData>
    <row r="2" spans="1:12">
      <c r="A2" s="1" t="s">
        <v>0</v>
      </c>
      <c r="B2" s="1"/>
      <c r="C2" s="1"/>
      <c r="D2" s="1"/>
      <c r="E2" s="1"/>
      <c r="F2" s="1"/>
      <c r="G2" s="1"/>
      <c r="H2" s="1"/>
      <c r="I2" s="1"/>
      <c r="J2" s="169" t="s">
        <v>64</v>
      </c>
      <c r="K2" s="169"/>
      <c r="L2" s="169"/>
    </row>
    <row r="3" spans="1:12">
      <c r="A3" s="1"/>
      <c r="B3" s="1"/>
      <c r="C3" s="1"/>
      <c r="D3" s="1"/>
      <c r="E3" s="1"/>
      <c r="F3" s="1"/>
      <c r="G3" s="1"/>
      <c r="H3" s="1"/>
      <c r="I3" s="1"/>
      <c r="J3" s="169"/>
      <c r="K3" s="169"/>
      <c r="L3" s="169"/>
    </row>
    <row r="4" spans="1:12">
      <c r="A4" s="1"/>
      <c r="B4" s="1"/>
      <c r="C4" s="1"/>
      <c r="D4" s="1"/>
      <c r="E4" s="1"/>
      <c r="F4" s="1"/>
      <c r="G4" s="1"/>
      <c r="H4" s="1"/>
      <c r="I4" s="1"/>
      <c r="J4" s="169"/>
      <c r="K4" s="169"/>
      <c r="L4" s="169"/>
    </row>
    <row r="5" spans="1:12">
      <c r="A5" s="1"/>
      <c r="B5" s="1"/>
      <c r="C5" s="1"/>
      <c r="D5" s="1"/>
      <c r="E5" s="1"/>
      <c r="F5" s="1"/>
      <c r="G5" s="1"/>
      <c r="H5" s="1"/>
      <c r="I5" s="1"/>
      <c r="J5" s="40"/>
      <c r="K5" s="40"/>
      <c r="L5" s="40"/>
    </row>
    <row r="6" spans="1:12">
      <c r="A6" s="1"/>
      <c r="B6" s="1"/>
      <c r="C6" s="190" t="s">
        <v>62</v>
      </c>
      <c r="D6" s="190"/>
      <c r="E6" s="190"/>
      <c r="F6" s="190"/>
      <c r="G6" s="190"/>
      <c r="H6" s="190"/>
      <c r="I6" s="190"/>
      <c r="J6" s="40"/>
      <c r="K6" s="40"/>
      <c r="L6" s="40"/>
    </row>
    <row r="7" spans="1:12" ht="15" customHeight="1">
      <c r="A7" s="1"/>
      <c r="B7" s="1"/>
      <c r="D7" s="190" t="s">
        <v>63</v>
      </c>
      <c r="E7" s="190"/>
      <c r="F7" s="190"/>
      <c r="G7" s="190"/>
      <c r="H7" s="190"/>
      <c r="I7" s="190"/>
      <c r="J7" s="1"/>
      <c r="K7" s="1"/>
      <c r="L7" s="10"/>
    </row>
    <row r="8" spans="1:12" ht="15" customHeight="1">
      <c r="A8" s="34"/>
      <c r="B8" s="34"/>
      <c r="C8" s="34"/>
      <c r="D8" s="191" t="s">
        <v>563</v>
      </c>
      <c r="E8" s="191"/>
      <c r="F8" s="191"/>
      <c r="G8" s="191"/>
      <c r="H8" s="191"/>
      <c r="I8" s="191"/>
      <c r="J8" s="34"/>
      <c r="K8" s="34"/>
      <c r="L8" s="34"/>
    </row>
    <row r="9" spans="1:12" ht="71.25">
      <c r="A9" s="2" t="s">
        <v>1</v>
      </c>
      <c r="B9" s="2" t="s">
        <v>19</v>
      </c>
      <c r="C9" s="2" t="s">
        <v>2</v>
      </c>
      <c r="D9" s="2" t="s">
        <v>20</v>
      </c>
      <c r="E9" s="2" t="s">
        <v>3</v>
      </c>
      <c r="F9" s="2" t="s">
        <v>4</v>
      </c>
      <c r="G9" s="2" t="s">
        <v>5</v>
      </c>
      <c r="H9" s="2" t="s">
        <v>8</v>
      </c>
      <c r="I9" s="2" t="s">
        <v>9</v>
      </c>
      <c r="J9" s="2" t="s">
        <v>6</v>
      </c>
      <c r="K9" s="4" t="s">
        <v>18</v>
      </c>
      <c r="L9" s="2" t="s">
        <v>7</v>
      </c>
    </row>
    <row r="10" spans="1:12" ht="73.5" customHeight="1">
      <c r="A10" s="19"/>
      <c r="B10" s="173" t="s">
        <v>34</v>
      </c>
      <c r="C10" s="174"/>
      <c r="D10" s="174"/>
      <c r="E10" s="174"/>
      <c r="F10" s="174"/>
      <c r="G10" s="174"/>
      <c r="H10" s="174"/>
      <c r="I10" s="174"/>
      <c r="J10" s="174"/>
      <c r="K10" s="174"/>
      <c r="L10" s="175"/>
    </row>
    <row r="11" spans="1:12" ht="27.75" customHeight="1">
      <c r="A11" s="20"/>
      <c r="B11" s="184" t="s">
        <v>26</v>
      </c>
      <c r="C11" s="185"/>
      <c r="D11" s="185"/>
      <c r="E11" s="185"/>
      <c r="F11" s="185"/>
      <c r="G11" s="185"/>
      <c r="H11" s="185"/>
      <c r="I11" s="185"/>
      <c r="J11" s="185"/>
      <c r="K11" s="185"/>
      <c r="L11" s="186"/>
    </row>
    <row r="12" spans="1:12" ht="189.75" customHeight="1">
      <c r="A12" s="46">
        <v>1</v>
      </c>
      <c r="B12" s="45" t="s">
        <v>65</v>
      </c>
      <c r="C12" s="14" t="s">
        <v>48</v>
      </c>
      <c r="D12" s="45" t="s">
        <v>172</v>
      </c>
      <c r="E12" s="43" t="s">
        <v>11</v>
      </c>
      <c r="F12" s="43">
        <v>2</v>
      </c>
      <c r="G12" s="5">
        <f>7997300/1.12</f>
        <v>7140446.4285714282</v>
      </c>
      <c r="H12" s="5">
        <f t="shared" ref="H12:H13" si="0">F12*G12</f>
        <v>14280892.857142856</v>
      </c>
      <c r="I12" s="58">
        <f t="shared" ref="I12:I13" si="1">H12*1.12</f>
        <v>15994600</v>
      </c>
      <c r="J12" s="59" t="s">
        <v>171</v>
      </c>
      <c r="K12" s="44" t="s">
        <v>17</v>
      </c>
      <c r="L12" s="44" t="s">
        <v>15</v>
      </c>
    </row>
    <row r="13" spans="1:12" ht="191.25" customHeight="1">
      <c r="A13" s="46">
        <v>2</v>
      </c>
      <c r="B13" s="73" t="s">
        <v>65</v>
      </c>
      <c r="C13" s="55" t="s">
        <v>48</v>
      </c>
      <c r="D13" s="74" t="s">
        <v>173</v>
      </c>
      <c r="E13" s="56" t="s">
        <v>11</v>
      </c>
      <c r="F13" s="56">
        <v>2</v>
      </c>
      <c r="G13" s="57">
        <f>9644040/1.12</f>
        <v>8610750</v>
      </c>
      <c r="H13" s="5">
        <f t="shared" si="0"/>
        <v>17221500</v>
      </c>
      <c r="I13" s="58">
        <f t="shared" si="1"/>
        <v>19288080</v>
      </c>
      <c r="J13" s="59" t="s">
        <v>171</v>
      </c>
      <c r="K13" s="44" t="s">
        <v>17</v>
      </c>
      <c r="L13" s="44" t="s">
        <v>15</v>
      </c>
    </row>
    <row r="14" spans="1:12" ht="126.75" customHeight="1">
      <c r="A14" s="46">
        <v>3</v>
      </c>
      <c r="B14" s="35" t="s">
        <v>200</v>
      </c>
      <c r="C14" s="45" t="s">
        <v>14</v>
      </c>
      <c r="D14" s="14" t="s">
        <v>206</v>
      </c>
      <c r="E14" s="43" t="s">
        <v>11</v>
      </c>
      <c r="F14" s="43">
        <v>1</v>
      </c>
      <c r="G14" s="49">
        <v>599754</v>
      </c>
      <c r="H14" s="5">
        <f t="shared" ref="H14:H23" si="2">F14*G14</f>
        <v>599754</v>
      </c>
      <c r="I14" s="5">
        <f t="shared" ref="I14:I50" si="3">H14*1.12</f>
        <v>671724.4800000001</v>
      </c>
      <c r="J14" s="8" t="s">
        <v>199</v>
      </c>
      <c r="K14" s="45" t="s">
        <v>17</v>
      </c>
      <c r="L14" s="36" t="s">
        <v>15</v>
      </c>
    </row>
    <row r="15" spans="1:12" ht="128.25" customHeight="1">
      <c r="A15" s="46">
        <v>4</v>
      </c>
      <c r="B15" s="50" t="s">
        <v>79</v>
      </c>
      <c r="C15" s="45" t="s">
        <v>14</v>
      </c>
      <c r="D15" s="14" t="s">
        <v>80</v>
      </c>
      <c r="E15" s="43" t="s">
        <v>78</v>
      </c>
      <c r="F15" s="43">
        <v>1</v>
      </c>
      <c r="G15" s="49">
        <v>89643</v>
      </c>
      <c r="H15" s="5">
        <f t="shared" si="2"/>
        <v>89643</v>
      </c>
      <c r="I15" s="5">
        <f t="shared" si="3"/>
        <v>100400.16</v>
      </c>
      <c r="J15" s="8" t="s">
        <v>199</v>
      </c>
      <c r="K15" s="45" t="s">
        <v>17</v>
      </c>
      <c r="L15" s="36" t="s">
        <v>15</v>
      </c>
    </row>
    <row r="16" spans="1:12" s="158" customFormat="1" ht="133.5" customHeight="1">
      <c r="A16" s="46">
        <v>5</v>
      </c>
      <c r="B16" s="51" t="s">
        <v>81</v>
      </c>
      <c r="C16" s="45" t="s">
        <v>14</v>
      </c>
      <c r="D16" s="14" t="s">
        <v>95</v>
      </c>
      <c r="E16" s="43" t="s">
        <v>11</v>
      </c>
      <c r="F16" s="43">
        <v>1</v>
      </c>
      <c r="G16" s="168">
        <v>674107.14</v>
      </c>
      <c r="H16" s="92">
        <f t="shared" si="2"/>
        <v>674107.14</v>
      </c>
      <c r="I16" s="92">
        <f t="shared" si="3"/>
        <v>754999.99680000008</v>
      </c>
      <c r="J16" s="8" t="s">
        <v>199</v>
      </c>
      <c r="K16" s="45" t="s">
        <v>17</v>
      </c>
      <c r="L16" s="36" t="s">
        <v>15</v>
      </c>
    </row>
    <row r="17" spans="1:12" ht="201.75" customHeight="1">
      <c r="A17" s="46">
        <v>6</v>
      </c>
      <c r="B17" s="52" t="s">
        <v>82</v>
      </c>
      <c r="C17" s="45" t="s">
        <v>14</v>
      </c>
      <c r="D17" s="14" t="s">
        <v>83</v>
      </c>
      <c r="E17" s="43" t="s">
        <v>11</v>
      </c>
      <c r="F17" s="43">
        <v>1</v>
      </c>
      <c r="G17" s="49">
        <v>361607</v>
      </c>
      <c r="H17" s="5">
        <f t="shared" si="2"/>
        <v>361607</v>
      </c>
      <c r="I17" s="5">
        <f t="shared" si="3"/>
        <v>404999.84</v>
      </c>
      <c r="J17" s="8" t="s">
        <v>199</v>
      </c>
      <c r="K17" s="45" t="s">
        <v>17</v>
      </c>
      <c r="L17" s="36" t="s">
        <v>15</v>
      </c>
    </row>
    <row r="18" spans="1:12" ht="125.25" customHeight="1">
      <c r="A18" s="46">
        <v>7</v>
      </c>
      <c r="B18" s="50" t="s">
        <v>84</v>
      </c>
      <c r="C18" s="45" t="s">
        <v>14</v>
      </c>
      <c r="D18" s="14" t="s">
        <v>101</v>
      </c>
      <c r="E18" s="43" t="s">
        <v>11</v>
      </c>
      <c r="F18" s="43">
        <v>1</v>
      </c>
      <c r="G18" s="49">
        <v>60625</v>
      </c>
      <c r="H18" s="5">
        <f t="shared" si="2"/>
        <v>60625</v>
      </c>
      <c r="I18" s="5">
        <f t="shared" si="3"/>
        <v>67900</v>
      </c>
      <c r="J18" s="8" t="s">
        <v>199</v>
      </c>
      <c r="K18" s="45" t="s">
        <v>17</v>
      </c>
      <c r="L18" s="36" t="s">
        <v>15</v>
      </c>
    </row>
    <row r="19" spans="1:12" ht="317.25" customHeight="1">
      <c r="A19" s="46">
        <v>8</v>
      </c>
      <c r="B19" s="51" t="s">
        <v>85</v>
      </c>
      <c r="C19" s="45" t="s">
        <v>14</v>
      </c>
      <c r="D19" s="14" t="s">
        <v>86</v>
      </c>
      <c r="E19" s="43" t="s">
        <v>78</v>
      </c>
      <c r="F19" s="43">
        <v>1</v>
      </c>
      <c r="G19" s="49">
        <v>795848</v>
      </c>
      <c r="H19" s="5">
        <f t="shared" si="2"/>
        <v>795848</v>
      </c>
      <c r="I19" s="5">
        <f t="shared" si="3"/>
        <v>891349.76000000013</v>
      </c>
      <c r="J19" s="8" t="s">
        <v>199</v>
      </c>
      <c r="K19" s="45" t="s">
        <v>17</v>
      </c>
      <c r="L19" s="36" t="s">
        <v>15</v>
      </c>
    </row>
    <row r="20" spans="1:12" ht="81.75" customHeight="1">
      <c r="A20" s="46">
        <v>9</v>
      </c>
      <c r="B20" s="35" t="s">
        <v>87</v>
      </c>
      <c r="C20" s="45" t="s">
        <v>14</v>
      </c>
      <c r="D20" s="14" t="s">
        <v>88</v>
      </c>
      <c r="E20" s="43" t="s">
        <v>78</v>
      </c>
      <c r="F20" s="43">
        <v>1</v>
      </c>
      <c r="G20" s="49">
        <v>43946</v>
      </c>
      <c r="H20" s="5">
        <f t="shared" si="2"/>
        <v>43946</v>
      </c>
      <c r="I20" s="5">
        <f t="shared" si="3"/>
        <v>49219.520000000004</v>
      </c>
      <c r="J20" s="8" t="s">
        <v>199</v>
      </c>
      <c r="K20" s="45" t="s">
        <v>17</v>
      </c>
      <c r="L20" s="36" t="s">
        <v>15</v>
      </c>
    </row>
    <row r="21" spans="1:12" s="158" customFormat="1" ht="98.25" customHeight="1">
      <c r="A21" s="46">
        <v>10</v>
      </c>
      <c r="B21" s="35" t="s">
        <v>557</v>
      </c>
      <c r="C21" s="45" t="s">
        <v>14</v>
      </c>
      <c r="D21" s="14" t="s">
        <v>89</v>
      </c>
      <c r="E21" s="43" t="s">
        <v>78</v>
      </c>
      <c r="F21" s="43">
        <v>1</v>
      </c>
      <c r="G21" s="168">
        <v>58482.14</v>
      </c>
      <c r="H21" s="92">
        <f t="shared" si="2"/>
        <v>58482.14</v>
      </c>
      <c r="I21" s="92">
        <f t="shared" si="3"/>
        <v>65499.996800000008</v>
      </c>
      <c r="J21" s="8" t="s">
        <v>199</v>
      </c>
      <c r="K21" s="45" t="s">
        <v>17</v>
      </c>
      <c r="L21" s="36" t="s">
        <v>15</v>
      </c>
    </row>
    <row r="22" spans="1:12" ht="89.25" customHeight="1">
      <c r="A22" s="46">
        <v>11</v>
      </c>
      <c r="B22" s="35" t="s">
        <v>90</v>
      </c>
      <c r="C22" s="45" t="s">
        <v>14</v>
      </c>
      <c r="D22" s="14" t="s">
        <v>91</v>
      </c>
      <c r="E22" s="43" t="s">
        <v>78</v>
      </c>
      <c r="F22" s="43">
        <v>1</v>
      </c>
      <c r="G22" s="49">
        <v>172321</v>
      </c>
      <c r="H22" s="5">
        <f t="shared" si="2"/>
        <v>172321</v>
      </c>
      <c r="I22" s="5">
        <f t="shared" si="3"/>
        <v>192999.52000000002</v>
      </c>
      <c r="J22" s="8" t="s">
        <v>199</v>
      </c>
      <c r="K22" s="45" t="s">
        <v>17</v>
      </c>
      <c r="L22" s="36" t="s">
        <v>15</v>
      </c>
    </row>
    <row r="23" spans="1:12" ht="123" customHeight="1">
      <c r="A23" s="46">
        <v>12</v>
      </c>
      <c r="B23" s="35" t="s">
        <v>92</v>
      </c>
      <c r="C23" s="45" t="s">
        <v>14</v>
      </c>
      <c r="D23" s="14" t="s">
        <v>93</v>
      </c>
      <c r="E23" s="43" t="s">
        <v>78</v>
      </c>
      <c r="F23" s="43">
        <v>1</v>
      </c>
      <c r="G23" s="49">
        <v>352679</v>
      </c>
      <c r="H23" s="5">
        <f t="shared" si="2"/>
        <v>352679</v>
      </c>
      <c r="I23" s="5">
        <f t="shared" si="3"/>
        <v>395000.48000000004</v>
      </c>
      <c r="J23" s="8" t="s">
        <v>199</v>
      </c>
      <c r="K23" s="45" t="s">
        <v>17</v>
      </c>
      <c r="L23" s="36" t="s">
        <v>15</v>
      </c>
    </row>
    <row r="24" spans="1:12" ht="135.75" customHeight="1">
      <c r="A24" s="46">
        <v>13</v>
      </c>
      <c r="B24" s="55" t="s">
        <v>103</v>
      </c>
      <c r="C24" s="14" t="s">
        <v>14</v>
      </c>
      <c r="D24" s="55" t="s">
        <v>104</v>
      </c>
      <c r="E24" s="56" t="s">
        <v>78</v>
      </c>
      <c r="F24" s="56">
        <v>1</v>
      </c>
      <c r="G24" s="57">
        <v>124726</v>
      </c>
      <c r="H24" s="57">
        <v>124726</v>
      </c>
      <c r="I24" s="58">
        <f t="shared" si="3"/>
        <v>139693.12000000002</v>
      </c>
      <c r="J24" s="59" t="s">
        <v>106</v>
      </c>
      <c r="K24" s="44" t="s">
        <v>17</v>
      </c>
      <c r="L24" s="44" t="s">
        <v>15</v>
      </c>
    </row>
    <row r="25" spans="1:12" ht="138" customHeight="1">
      <c r="A25" s="46">
        <v>14</v>
      </c>
      <c r="B25" s="14" t="s">
        <v>103</v>
      </c>
      <c r="C25" s="14" t="s">
        <v>14</v>
      </c>
      <c r="D25" s="14" t="s">
        <v>118</v>
      </c>
      <c r="E25" s="43" t="s">
        <v>78</v>
      </c>
      <c r="F25" s="43">
        <v>1</v>
      </c>
      <c r="G25" s="5">
        <v>308040</v>
      </c>
      <c r="H25" s="5">
        <v>308040</v>
      </c>
      <c r="I25" s="58">
        <f t="shared" si="3"/>
        <v>345004.80000000005</v>
      </c>
      <c r="J25" s="59" t="s">
        <v>106</v>
      </c>
      <c r="K25" s="44" t="s">
        <v>17</v>
      </c>
      <c r="L25" s="44" t="s">
        <v>15</v>
      </c>
    </row>
    <row r="26" spans="1:12" ht="123" customHeight="1">
      <c r="A26" s="46">
        <v>15</v>
      </c>
      <c r="B26" s="14" t="s">
        <v>105</v>
      </c>
      <c r="C26" s="14" t="s">
        <v>14</v>
      </c>
      <c r="D26" s="14" t="s">
        <v>115</v>
      </c>
      <c r="E26" s="43" t="s">
        <v>78</v>
      </c>
      <c r="F26" s="43">
        <v>1</v>
      </c>
      <c r="G26" s="5">
        <v>11500</v>
      </c>
      <c r="H26" s="5">
        <v>11500</v>
      </c>
      <c r="I26" s="58">
        <f t="shared" si="3"/>
        <v>12880.000000000002</v>
      </c>
      <c r="J26" s="59" t="s">
        <v>106</v>
      </c>
      <c r="K26" s="44" t="s">
        <v>17</v>
      </c>
      <c r="L26" s="44" t="s">
        <v>15</v>
      </c>
    </row>
    <row r="27" spans="1:12" ht="123" customHeight="1">
      <c r="A27" s="46">
        <v>16</v>
      </c>
      <c r="B27" s="14" t="s">
        <v>105</v>
      </c>
      <c r="C27" s="14" t="s">
        <v>14</v>
      </c>
      <c r="D27" s="14" t="s">
        <v>116</v>
      </c>
      <c r="E27" s="43" t="s">
        <v>78</v>
      </c>
      <c r="F27" s="43">
        <v>1</v>
      </c>
      <c r="G27" s="5">
        <v>20400</v>
      </c>
      <c r="H27" s="5">
        <v>20400</v>
      </c>
      <c r="I27" s="58">
        <f t="shared" si="3"/>
        <v>22848.000000000004</v>
      </c>
      <c r="J27" s="59" t="s">
        <v>106</v>
      </c>
      <c r="K27" s="44" t="s">
        <v>17</v>
      </c>
      <c r="L27" s="44" t="s">
        <v>15</v>
      </c>
    </row>
    <row r="28" spans="1:12" ht="123" customHeight="1">
      <c r="A28" s="46">
        <v>17</v>
      </c>
      <c r="B28" s="14" t="s">
        <v>105</v>
      </c>
      <c r="C28" s="14" t="s">
        <v>14</v>
      </c>
      <c r="D28" s="14" t="s">
        <v>117</v>
      </c>
      <c r="E28" s="43" t="s">
        <v>78</v>
      </c>
      <c r="F28" s="43">
        <v>1</v>
      </c>
      <c r="G28" s="5">
        <v>34800</v>
      </c>
      <c r="H28" s="5">
        <v>34800</v>
      </c>
      <c r="I28" s="58">
        <f t="shared" si="3"/>
        <v>38976.000000000007</v>
      </c>
      <c r="J28" s="59" t="s">
        <v>106</v>
      </c>
      <c r="K28" s="44" t="s">
        <v>17</v>
      </c>
      <c r="L28" s="44" t="s">
        <v>15</v>
      </c>
    </row>
    <row r="29" spans="1:12" s="76" customFormat="1" ht="72.75" customHeight="1">
      <c r="A29" s="46">
        <v>18</v>
      </c>
      <c r="B29" s="35" t="s">
        <v>126</v>
      </c>
      <c r="C29" s="192" t="s">
        <v>288</v>
      </c>
      <c r="D29" s="193"/>
      <c r="E29" s="193"/>
      <c r="F29" s="193"/>
      <c r="G29" s="193"/>
      <c r="H29" s="193"/>
      <c r="I29" s="193"/>
      <c r="J29" s="193"/>
      <c r="K29" s="193"/>
      <c r="L29" s="194"/>
    </row>
    <row r="30" spans="1:12" s="76" customFormat="1" ht="71.25" customHeight="1">
      <c r="A30" s="46">
        <v>19</v>
      </c>
      <c r="B30" s="35" t="s">
        <v>127</v>
      </c>
      <c r="C30" s="192" t="s">
        <v>288</v>
      </c>
      <c r="D30" s="193"/>
      <c r="E30" s="193"/>
      <c r="F30" s="193"/>
      <c r="G30" s="193"/>
      <c r="H30" s="193"/>
      <c r="I30" s="193"/>
      <c r="J30" s="193"/>
      <c r="K30" s="193"/>
      <c r="L30" s="194"/>
    </row>
    <row r="31" spans="1:12" ht="141" customHeight="1">
      <c r="A31" s="46">
        <v>20</v>
      </c>
      <c r="B31" s="35" t="s">
        <v>168</v>
      </c>
      <c r="C31" s="42" t="s">
        <v>14</v>
      </c>
      <c r="D31" s="35" t="s">
        <v>165</v>
      </c>
      <c r="E31" s="43" t="s">
        <v>78</v>
      </c>
      <c r="F31" s="43">
        <v>6</v>
      </c>
      <c r="G31" s="5">
        <f>81088/1.12</f>
        <v>72400</v>
      </c>
      <c r="H31" s="5">
        <f t="shared" ref="H31:H36" si="4">F31*G31</f>
        <v>434400</v>
      </c>
      <c r="I31" s="58">
        <f t="shared" si="3"/>
        <v>486528.00000000006</v>
      </c>
      <c r="J31" s="59" t="s">
        <v>167</v>
      </c>
      <c r="K31" s="44" t="s">
        <v>17</v>
      </c>
      <c r="L31" s="44" t="s">
        <v>15</v>
      </c>
    </row>
    <row r="32" spans="1:12" ht="129" customHeight="1">
      <c r="A32" s="46">
        <v>21</v>
      </c>
      <c r="B32" s="35" t="s">
        <v>105</v>
      </c>
      <c r="C32" s="42" t="s">
        <v>14</v>
      </c>
      <c r="D32" s="35" t="s">
        <v>170</v>
      </c>
      <c r="E32" s="43" t="s">
        <v>78</v>
      </c>
      <c r="F32" s="43">
        <v>6</v>
      </c>
      <c r="G32" s="5">
        <f>95082/1.12</f>
        <v>84894.642857142855</v>
      </c>
      <c r="H32" s="5">
        <f t="shared" si="4"/>
        <v>509367.85714285716</v>
      </c>
      <c r="I32" s="58">
        <f t="shared" si="3"/>
        <v>570492.00000000012</v>
      </c>
      <c r="J32" s="59" t="s">
        <v>167</v>
      </c>
      <c r="K32" s="44" t="s">
        <v>17</v>
      </c>
      <c r="L32" s="44" t="s">
        <v>15</v>
      </c>
    </row>
    <row r="33" spans="1:12" ht="75.75" customHeight="1">
      <c r="A33" s="46">
        <v>22</v>
      </c>
      <c r="B33" s="35" t="s">
        <v>169</v>
      </c>
      <c r="C33" s="42" t="s">
        <v>14</v>
      </c>
      <c r="D33" s="35" t="s">
        <v>166</v>
      </c>
      <c r="E33" s="43" t="s">
        <v>78</v>
      </c>
      <c r="F33" s="43">
        <v>4</v>
      </c>
      <c r="G33" s="5">
        <f>13365/1.12</f>
        <v>11933.035714285714</v>
      </c>
      <c r="H33" s="5">
        <f t="shared" si="4"/>
        <v>47732.142857142855</v>
      </c>
      <c r="I33" s="58">
        <f t="shared" si="3"/>
        <v>53460</v>
      </c>
      <c r="J33" s="59" t="s">
        <v>167</v>
      </c>
      <c r="K33" s="44" t="s">
        <v>17</v>
      </c>
      <c r="L33" s="44" t="s">
        <v>15</v>
      </c>
    </row>
    <row r="34" spans="1:12" s="76" customFormat="1" ht="168.75" customHeight="1">
      <c r="A34" s="46">
        <v>23</v>
      </c>
      <c r="B34" s="45" t="s">
        <v>174</v>
      </c>
      <c r="C34" s="42" t="s">
        <v>14</v>
      </c>
      <c r="D34" s="45" t="s">
        <v>194</v>
      </c>
      <c r="E34" s="43" t="s">
        <v>11</v>
      </c>
      <c r="F34" s="43">
        <v>1</v>
      </c>
      <c r="G34" s="5">
        <v>4370000</v>
      </c>
      <c r="H34" s="5">
        <f t="shared" si="4"/>
        <v>4370000</v>
      </c>
      <c r="I34" s="58">
        <f t="shared" si="3"/>
        <v>4894400</v>
      </c>
      <c r="J34" s="59" t="s">
        <v>175</v>
      </c>
      <c r="K34" s="44" t="s">
        <v>17</v>
      </c>
      <c r="L34" s="44" t="s">
        <v>15</v>
      </c>
    </row>
    <row r="35" spans="1:12" ht="166.5" customHeight="1">
      <c r="A35" s="46">
        <v>24</v>
      </c>
      <c r="B35" s="45" t="s">
        <v>176</v>
      </c>
      <c r="C35" s="14" t="s">
        <v>48</v>
      </c>
      <c r="D35" s="45" t="s">
        <v>190</v>
      </c>
      <c r="E35" s="43" t="s">
        <v>11</v>
      </c>
      <c r="F35" s="43">
        <v>1</v>
      </c>
      <c r="G35" s="5">
        <f>19500000/1.12</f>
        <v>17410714.285714284</v>
      </c>
      <c r="H35" s="5">
        <f t="shared" si="4"/>
        <v>17410714.285714284</v>
      </c>
      <c r="I35" s="58">
        <f t="shared" si="3"/>
        <v>19500000</v>
      </c>
      <c r="J35" s="59" t="s">
        <v>177</v>
      </c>
      <c r="K35" s="44" t="s">
        <v>17</v>
      </c>
      <c r="L35" s="44" t="s">
        <v>15</v>
      </c>
    </row>
    <row r="36" spans="1:12" ht="166.5" customHeight="1">
      <c r="A36" s="46">
        <v>25</v>
      </c>
      <c r="B36" s="8" t="s">
        <v>207</v>
      </c>
      <c r="C36" s="45" t="s">
        <v>14</v>
      </c>
      <c r="D36" s="80" t="s">
        <v>254</v>
      </c>
      <c r="E36" s="43" t="s">
        <v>11</v>
      </c>
      <c r="F36" s="43">
        <v>1</v>
      </c>
      <c r="G36" s="5">
        <v>1056891</v>
      </c>
      <c r="H36" s="5">
        <f t="shared" si="4"/>
        <v>1056891</v>
      </c>
      <c r="I36" s="58">
        <f t="shared" si="3"/>
        <v>1183717.9200000002</v>
      </c>
      <c r="J36" s="59" t="s">
        <v>208</v>
      </c>
      <c r="K36" s="44" t="s">
        <v>17</v>
      </c>
      <c r="L36" s="44" t="s">
        <v>15</v>
      </c>
    </row>
    <row r="37" spans="1:12" s="76" customFormat="1" ht="166.5" customHeight="1">
      <c r="A37" s="46">
        <v>26</v>
      </c>
      <c r="B37" s="35" t="s">
        <v>222</v>
      </c>
      <c r="C37" s="82" t="s">
        <v>14</v>
      </c>
      <c r="D37" s="83" t="s">
        <v>223</v>
      </c>
      <c r="E37" s="84" t="s">
        <v>78</v>
      </c>
      <c r="F37" s="43">
        <v>3</v>
      </c>
      <c r="G37" s="5">
        <v>222171</v>
      </c>
      <c r="H37" s="5">
        <f>F37*G37</f>
        <v>666513</v>
      </c>
      <c r="I37" s="58">
        <f t="shared" si="3"/>
        <v>746494.56</v>
      </c>
      <c r="J37" s="59" t="s">
        <v>224</v>
      </c>
      <c r="K37" s="44" t="s">
        <v>17</v>
      </c>
      <c r="L37" s="44" t="s">
        <v>15</v>
      </c>
    </row>
    <row r="38" spans="1:12" s="76" customFormat="1" ht="166.5" customHeight="1">
      <c r="A38" s="46">
        <v>27</v>
      </c>
      <c r="B38" s="85" t="s">
        <v>227</v>
      </c>
      <c r="C38" s="82" t="s">
        <v>14</v>
      </c>
      <c r="D38" s="86" t="s">
        <v>228</v>
      </c>
      <c r="E38" s="56" t="s">
        <v>11</v>
      </c>
      <c r="F38" s="56">
        <v>1</v>
      </c>
      <c r="G38" s="57">
        <v>5404312.5</v>
      </c>
      <c r="H38" s="5">
        <v>5404312.5</v>
      </c>
      <c r="I38" s="58">
        <f t="shared" si="3"/>
        <v>6052830.0000000009</v>
      </c>
      <c r="J38" s="8" t="s">
        <v>229</v>
      </c>
      <c r="K38" s="44" t="s">
        <v>17</v>
      </c>
      <c r="L38" s="44" t="s">
        <v>15</v>
      </c>
    </row>
    <row r="39" spans="1:12" s="76" customFormat="1" ht="229.5" customHeight="1">
      <c r="A39" s="37">
        <v>28</v>
      </c>
      <c r="B39" s="90" t="s">
        <v>240</v>
      </c>
      <c r="C39" s="82" t="s">
        <v>14</v>
      </c>
      <c r="D39" s="91" t="s">
        <v>255</v>
      </c>
      <c r="E39" s="43" t="s">
        <v>11</v>
      </c>
      <c r="F39" s="43">
        <v>1</v>
      </c>
      <c r="G39" s="92">
        <v>1892857</v>
      </c>
      <c r="H39" s="92">
        <v>1892857</v>
      </c>
      <c r="I39" s="93">
        <f t="shared" si="3"/>
        <v>2119999.8400000003</v>
      </c>
      <c r="J39" s="8" t="s">
        <v>241</v>
      </c>
      <c r="K39" s="44" t="s">
        <v>17</v>
      </c>
      <c r="L39" s="44" t="s">
        <v>15</v>
      </c>
    </row>
    <row r="40" spans="1:12" s="76" customFormat="1" ht="145.5" customHeight="1">
      <c r="A40" s="37">
        <v>29</v>
      </c>
      <c r="B40" s="90" t="s">
        <v>243</v>
      </c>
      <c r="C40" s="82" t="s">
        <v>14</v>
      </c>
      <c r="D40" s="91" t="s">
        <v>244</v>
      </c>
      <c r="E40" s="43" t="s">
        <v>11</v>
      </c>
      <c r="F40" s="43">
        <v>1</v>
      </c>
      <c r="G40" s="92">
        <v>2302805</v>
      </c>
      <c r="H40" s="92">
        <v>2302805</v>
      </c>
      <c r="I40" s="93">
        <f t="shared" si="3"/>
        <v>2579141.6</v>
      </c>
      <c r="J40" s="8" t="s">
        <v>242</v>
      </c>
      <c r="K40" s="44" t="s">
        <v>17</v>
      </c>
      <c r="L40" s="44" t="s">
        <v>15</v>
      </c>
    </row>
    <row r="41" spans="1:12" s="76" customFormat="1" ht="90" customHeight="1">
      <c r="A41" s="46">
        <v>30</v>
      </c>
      <c r="B41" s="94" t="s">
        <v>246</v>
      </c>
      <c r="C41" s="82" t="s">
        <v>14</v>
      </c>
      <c r="D41" s="91" t="s">
        <v>256</v>
      </c>
      <c r="E41" s="84" t="s">
        <v>78</v>
      </c>
      <c r="F41" s="95">
        <v>20</v>
      </c>
      <c r="G41" s="92">
        <v>22767.86</v>
      </c>
      <c r="H41" s="92">
        <f>F41*G41</f>
        <v>455357.2</v>
      </c>
      <c r="I41" s="93">
        <f t="shared" si="3"/>
        <v>510000.06400000007</v>
      </c>
      <c r="J41" s="8" t="s">
        <v>241</v>
      </c>
      <c r="K41" s="44" t="s">
        <v>17</v>
      </c>
      <c r="L41" s="44" t="s">
        <v>15</v>
      </c>
    </row>
    <row r="42" spans="1:12" s="76" customFormat="1" ht="100.5" customHeight="1">
      <c r="A42" s="46">
        <v>31</v>
      </c>
      <c r="B42" s="94" t="s">
        <v>247</v>
      </c>
      <c r="C42" s="82" t="s">
        <v>14</v>
      </c>
      <c r="D42" s="91" t="s">
        <v>257</v>
      </c>
      <c r="E42" s="84" t="s">
        <v>78</v>
      </c>
      <c r="F42" s="95">
        <v>20</v>
      </c>
      <c r="G42" s="92">
        <v>8035.71</v>
      </c>
      <c r="H42" s="92">
        <f t="shared" ref="H42:H50" si="5">F42*G42</f>
        <v>160714.20000000001</v>
      </c>
      <c r="I42" s="93">
        <f t="shared" si="3"/>
        <v>179999.90400000004</v>
      </c>
      <c r="J42" s="8" t="s">
        <v>241</v>
      </c>
      <c r="K42" s="44" t="s">
        <v>17</v>
      </c>
      <c r="L42" s="44" t="s">
        <v>15</v>
      </c>
    </row>
    <row r="43" spans="1:12" s="76" customFormat="1" ht="100.5" customHeight="1">
      <c r="A43" s="46">
        <v>32</v>
      </c>
      <c r="B43" s="94" t="s">
        <v>248</v>
      </c>
      <c r="C43" s="82" t="s">
        <v>14</v>
      </c>
      <c r="D43" s="91" t="s">
        <v>258</v>
      </c>
      <c r="E43" s="84" t="s">
        <v>78</v>
      </c>
      <c r="F43" s="95">
        <v>50</v>
      </c>
      <c r="G43" s="92">
        <v>19642.86</v>
      </c>
      <c r="H43" s="92">
        <f t="shared" si="5"/>
        <v>982143</v>
      </c>
      <c r="I43" s="93">
        <f t="shared" si="3"/>
        <v>1100000.1600000001</v>
      </c>
      <c r="J43" s="8" t="s">
        <v>241</v>
      </c>
      <c r="K43" s="44" t="s">
        <v>17</v>
      </c>
      <c r="L43" s="44" t="s">
        <v>15</v>
      </c>
    </row>
    <row r="44" spans="1:12" s="76" customFormat="1" ht="93" customHeight="1">
      <c r="A44" s="46">
        <v>33</v>
      </c>
      <c r="B44" s="94" t="s">
        <v>249</v>
      </c>
      <c r="C44" s="192" t="s">
        <v>288</v>
      </c>
      <c r="D44" s="193"/>
      <c r="E44" s="193"/>
      <c r="F44" s="193"/>
      <c r="G44" s="193"/>
      <c r="H44" s="193"/>
      <c r="I44" s="193"/>
      <c r="J44" s="193"/>
      <c r="K44" s="193"/>
      <c r="L44" s="194"/>
    </row>
    <row r="45" spans="1:12" s="76" customFormat="1" ht="93" customHeight="1">
      <c r="A45" s="37">
        <v>34</v>
      </c>
      <c r="B45" s="90" t="s">
        <v>273</v>
      </c>
      <c r="C45" s="82" t="s">
        <v>14</v>
      </c>
      <c r="D45" s="91" t="s">
        <v>300</v>
      </c>
      <c r="E45" s="84" t="s">
        <v>78</v>
      </c>
      <c r="F45" s="43">
        <v>8</v>
      </c>
      <c r="G45" s="92">
        <v>16662</v>
      </c>
      <c r="H45" s="92">
        <f t="shared" si="5"/>
        <v>133296</v>
      </c>
      <c r="I45" s="129">
        <f t="shared" si="3"/>
        <v>149291.52000000002</v>
      </c>
      <c r="J45" s="8" t="s">
        <v>241</v>
      </c>
      <c r="K45" s="44" t="s">
        <v>17</v>
      </c>
      <c r="L45" s="44" t="s">
        <v>15</v>
      </c>
    </row>
    <row r="46" spans="1:12" s="107" customFormat="1" ht="93" customHeight="1">
      <c r="A46" s="116">
        <v>35</v>
      </c>
      <c r="B46" s="117" t="s">
        <v>274</v>
      </c>
      <c r="C46" s="118" t="s">
        <v>14</v>
      </c>
      <c r="D46" s="119" t="s">
        <v>277</v>
      </c>
      <c r="E46" s="120" t="s">
        <v>78</v>
      </c>
      <c r="F46" s="121">
        <v>9</v>
      </c>
      <c r="G46" s="122">
        <v>7397.32</v>
      </c>
      <c r="H46" s="122">
        <f t="shared" si="5"/>
        <v>66575.88</v>
      </c>
      <c r="I46" s="123">
        <f t="shared" si="3"/>
        <v>74564.985600000015</v>
      </c>
      <c r="J46" s="104" t="s">
        <v>241</v>
      </c>
      <c r="K46" s="115" t="s">
        <v>17</v>
      </c>
      <c r="L46" s="115" t="s">
        <v>15</v>
      </c>
    </row>
    <row r="47" spans="1:12" s="107" customFormat="1" ht="93" customHeight="1">
      <c r="A47" s="116">
        <v>36</v>
      </c>
      <c r="B47" s="117" t="s">
        <v>275</v>
      </c>
      <c r="C47" s="118" t="s">
        <v>14</v>
      </c>
      <c r="D47" s="119" t="s">
        <v>278</v>
      </c>
      <c r="E47" s="120" t="s">
        <v>78</v>
      </c>
      <c r="F47" s="121">
        <v>1</v>
      </c>
      <c r="G47" s="122">
        <v>282366.07</v>
      </c>
      <c r="H47" s="122">
        <f t="shared" si="5"/>
        <v>282366.07</v>
      </c>
      <c r="I47" s="123">
        <f t="shared" si="3"/>
        <v>316249.99840000004</v>
      </c>
      <c r="J47" s="104" t="s">
        <v>272</v>
      </c>
      <c r="K47" s="115" t="s">
        <v>17</v>
      </c>
      <c r="L47" s="115" t="s">
        <v>15</v>
      </c>
    </row>
    <row r="48" spans="1:12" s="107" customFormat="1" ht="93" customHeight="1">
      <c r="A48" s="116">
        <v>37</v>
      </c>
      <c r="B48" s="117" t="s">
        <v>276</v>
      </c>
      <c r="C48" s="118" t="s">
        <v>14</v>
      </c>
      <c r="D48" s="119" t="s">
        <v>279</v>
      </c>
      <c r="E48" s="120" t="s">
        <v>78</v>
      </c>
      <c r="F48" s="121">
        <v>1</v>
      </c>
      <c r="G48" s="122">
        <v>320008.92</v>
      </c>
      <c r="H48" s="122">
        <f t="shared" si="5"/>
        <v>320008.92</v>
      </c>
      <c r="I48" s="123">
        <f t="shared" si="3"/>
        <v>358409.99040000001</v>
      </c>
      <c r="J48" s="104" t="s">
        <v>272</v>
      </c>
      <c r="K48" s="115" t="s">
        <v>17</v>
      </c>
      <c r="L48" s="115" t="s">
        <v>15</v>
      </c>
    </row>
    <row r="49" spans="1:12" s="76" customFormat="1" ht="93" customHeight="1">
      <c r="A49" s="37">
        <v>38</v>
      </c>
      <c r="B49" s="125" t="s">
        <v>285</v>
      </c>
      <c r="C49" s="126" t="s">
        <v>14</v>
      </c>
      <c r="D49" s="127" t="s">
        <v>296</v>
      </c>
      <c r="E49" s="128" t="s">
        <v>286</v>
      </c>
      <c r="F49" s="128">
        <v>92</v>
      </c>
      <c r="G49" s="92">
        <v>2600</v>
      </c>
      <c r="H49" s="92">
        <f t="shared" si="5"/>
        <v>239200</v>
      </c>
      <c r="I49" s="129">
        <f t="shared" si="3"/>
        <v>267904</v>
      </c>
      <c r="J49" s="8" t="s">
        <v>241</v>
      </c>
      <c r="K49" s="44" t="s">
        <v>17</v>
      </c>
      <c r="L49" s="44" t="s">
        <v>15</v>
      </c>
    </row>
    <row r="50" spans="1:12" s="76" customFormat="1" ht="93" customHeight="1">
      <c r="A50" s="37">
        <v>39</v>
      </c>
      <c r="B50" s="125" t="s">
        <v>287</v>
      </c>
      <c r="C50" s="126" t="s">
        <v>14</v>
      </c>
      <c r="D50" s="130" t="s">
        <v>297</v>
      </c>
      <c r="E50" s="128" t="s">
        <v>286</v>
      </c>
      <c r="F50" s="131">
        <v>16.600000000000001</v>
      </c>
      <c r="G50" s="92">
        <v>6400</v>
      </c>
      <c r="H50" s="92">
        <f t="shared" si="5"/>
        <v>106240.00000000001</v>
      </c>
      <c r="I50" s="129">
        <f t="shared" si="3"/>
        <v>118988.80000000003</v>
      </c>
      <c r="J50" s="8" t="s">
        <v>241</v>
      </c>
      <c r="K50" s="44" t="s">
        <v>17</v>
      </c>
      <c r="L50" s="44" t="s">
        <v>15</v>
      </c>
    </row>
    <row r="51" spans="1:12" s="141" customFormat="1" ht="93" customHeight="1">
      <c r="A51" s="37">
        <v>40</v>
      </c>
      <c r="B51" s="125" t="s">
        <v>301</v>
      </c>
      <c r="C51" s="192" t="s">
        <v>288</v>
      </c>
      <c r="D51" s="193"/>
      <c r="E51" s="193"/>
      <c r="F51" s="193"/>
      <c r="G51" s="193"/>
      <c r="H51" s="193"/>
      <c r="I51" s="193"/>
      <c r="J51" s="193"/>
      <c r="K51" s="193"/>
      <c r="L51" s="194"/>
    </row>
    <row r="52" spans="1:12" s="76" customFormat="1" ht="165" customHeight="1">
      <c r="A52" s="46">
        <v>41</v>
      </c>
      <c r="B52" s="125" t="s">
        <v>314</v>
      </c>
      <c r="C52" s="126" t="s">
        <v>14</v>
      </c>
      <c r="D52" s="7" t="s">
        <v>317</v>
      </c>
      <c r="E52" s="84" t="s">
        <v>78</v>
      </c>
      <c r="F52" s="43">
        <v>1</v>
      </c>
      <c r="G52" s="5">
        <f>5888781/1.12</f>
        <v>5257840.1785714282</v>
      </c>
      <c r="H52" s="5">
        <f>5888781/1.12</f>
        <v>5257840.1785714282</v>
      </c>
      <c r="I52" s="129">
        <f t="shared" ref="I52:I61" si="6">H52*1.12</f>
        <v>5888781</v>
      </c>
      <c r="J52" s="8" t="s">
        <v>242</v>
      </c>
      <c r="K52" s="44" t="s">
        <v>17</v>
      </c>
      <c r="L52" s="44" t="s">
        <v>15</v>
      </c>
    </row>
    <row r="53" spans="1:12" s="76" customFormat="1" ht="93" customHeight="1">
      <c r="A53" s="46">
        <v>42</v>
      </c>
      <c r="B53" s="125" t="s">
        <v>315</v>
      </c>
      <c r="C53" s="126" t="s">
        <v>14</v>
      </c>
      <c r="D53" s="7" t="s">
        <v>318</v>
      </c>
      <c r="E53" s="84" t="s">
        <v>78</v>
      </c>
      <c r="F53" s="43">
        <v>1</v>
      </c>
      <c r="G53" s="5">
        <f>432201/1.12</f>
        <v>385893.74999999994</v>
      </c>
      <c r="H53" s="5">
        <f>432201/1.12</f>
        <v>385893.74999999994</v>
      </c>
      <c r="I53" s="129">
        <f t="shared" si="6"/>
        <v>432201</v>
      </c>
      <c r="J53" s="8" t="s">
        <v>316</v>
      </c>
      <c r="K53" s="44" t="s">
        <v>17</v>
      </c>
      <c r="L53" s="44" t="s">
        <v>15</v>
      </c>
    </row>
    <row r="54" spans="1:12" s="141" customFormat="1" ht="159" customHeight="1">
      <c r="A54" s="46">
        <v>43</v>
      </c>
      <c r="B54" s="134" t="s">
        <v>337</v>
      </c>
      <c r="C54" s="14" t="s">
        <v>14</v>
      </c>
      <c r="D54" s="134" t="s">
        <v>482</v>
      </c>
      <c r="E54" s="43" t="s">
        <v>78</v>
      </c>
      <c r="F54" s="43">
        <v>2</v>
      </c>
      <c r="G54" s="81">
        <v>1037845.54</v>
      </c>
      <c r="H54" s="92">
        <f>F54*G54</f>
        <v>2075691.08</v>
      </c>
      <c r="I54" s="129">
        <f>H54*1.12</f>
        <v>2324774.0096000005</v>
      </c>
      <c r="J54" s="8" t="s">
        <v>242</v>
      </c>
      <c r="K54" s="44" t="s">
        <v>17</v>
      </c>
      <c r="L54" s="44" t="s">
        <v>15</v>
      </c>
    </row>
    <row r="55" spans="1:12" s="141" customFormat="1" ht="93" customHeight="1">
      <c r="A55" s="46">
        <v>44</v>
      </c>
      <c r="B55" s="134" t="s">
        <v>338</v>
      </c>
      <c r="C55" s="14" t="s">
        <v>14</v>
      </c>
      <c r="D55" s="134" t="s">
        <v>339</v>
      </c>
      <c r="E55" s="43" t="s">
        <v>78</v>
      </c>
      <c r="F55" s="43">
        <v>1</v>
      </c>
      <c r="G55" s="81">
        <v>596891.06999999995</v>
      </c>
      <c r="H55" s="92">
        <f t="shared" ref="H55:H61" si="7">F55*G55</f>
        <v>596891.06999999995</v>
      </c>
      <c r="I55" s="129">
        <f t="shared" si="6"/>
        <v>668517.99840000004</v>
      </c>
      <c r="J55" s="8" t="s">
        <v>242</v>
      </c>
      <c r="K55" s="44" t="s">
        <v>17</v>
      </c>
      <c r="L55" s="44" t="s">
        <v>15</v>
      </c>
    </row>
    <row r="56" spans="1:12" s="141" customFormat="1" ht="93" customHeight="1">
      <c r="A56" s="46">
        <v>45</v>
      </c>
      <c r="B56" s="134" t="s">
        <v>340</v>
      </c>
      <c r="C56" s="14" t="s">
        <v>14</v>
      </c>
      <c r="D56" s="134" t="s">
        <v>341</v>
      </c>
      <c r="E56" s="43" t="s">
        <v>78</v>
      </c>
      <c r="F56" s="43">
        <v>1</v>
      </c>
      <c r="G56" s="81">
        <v>646119.64</v>
      </c>
      <c r="H56" s="92">
        <f t="shared" si="7"/>
        <v>646119.64</v>
      </c>
      <c r="I56" s="129">
        <f t="shared" si="6"/>
        <v>723653.99680000008</v>
      </c>
      <c r="J56" s="8" t="s">
        <v>242</v>
      </c>
      <c r="K56" s="44" t="s">
        <v>17</v>
      </c>
      <c r="L56" s="44" t="s">
        <v>15</v>
      </c>
    </row>
    <row r="57" spans="1:12" s="141" customFormat="1" ht="93" customHeight="1">
      <c r="A57" s="46">
        <v>46</v>
      </c>
      <c r="B57" s="45" t="s">
        <v>342</v>
      </c>
      <c r="C57" s="14" t="s">
        <v>14</v>
      </c>
      <c r="D57" s="134" t="s">
        <v>483</v>
      </c>
      <c r="E57" s="43" t="s">
        <v>78</v>
      </c>
      <c r="F57" s="43">
        <v>1</v>
      </c>
      <c r="G57" s="81">
        <v>553816.06999999995</v>
      </c>
      <c r="H57" s="92">
        <f t="shared" si="7"/>
        <v>553816.06999999995</v>
      </c>
      <c r="I57" s="129">
        <f t="shared" si="6"/>
        <v>620273.99840000004</v>
      </c>
      <c r="J57" s="8" t="s">
        <v>242</v>
      </c>
      <c r="K57" s="44" t="s">
        <v>17</v>
      </c>
      <c r="L57" s="44" t="s">
        <v>15</v>
      </c>
    </row>
    <row r="58" spans="1:12" s="141" customFormat="1" ht="93" customHeight="1">
      <c r="A58" s="46">
        <v>47</v>
      </c>
      <c r="B58" s="45" t="s">
        <v>343</v>
      </c>
      <c r="C58" s="14" t="s">
        <v>14</v>
      </c>
      <c r="D58" s="134" t="s">
        <v>484</v>
      </c>
      <c r="E58" s="43" t="s">
        <v>78</v>
      </c>
      <c r="F58" s="43">
        <v>1</v>
      </c>
      <c r="G58" s="81">
        <v>338442.86</v>
      </c>
      <c r="H58" s="92">
        <f t="shared" si="7"/>
        <v>338442.86</v>
      </c>
      <c r="I58" s="129">
        <f t="shared" si="6"/>
        <v>379056.00320000004</v>
      </c>
      <c r="J58" s="8" t="s">
        <v>242</v>
      </c>
      <c r="K58" s="44" t="s">
        <v>17</v>
      </c>
      <c r="L58" s="44" t="s">
        <v>15</v>
      </c>
    </row>
    <row r="59" spans="1:12" s="141" customFormat="1" ht="93" customHeight="1">
      <c r="A59" s="46">
        <v>48</v>
      </c>
      <c r="B59" s="45" t="s">
        <v>344</v>
      </c>
      <c r="C59" s="14" t="s">
        <v>14</v>
      </c>
      <c r="D59" s="134" t="s">
        <v>345</v>
      </c>
      <c r="E59" s="43" t="s">
        <v>78</v>
      </c>
      <c r="F59" s="43">
        <v>1</v>
      </c>
      <c r="G59" s="81">
        <v>166144.64000000001</v>
      </c>
      <c r="H59" s="92">
        <f t="shared" si="7"/>
        <v>166144.64000000001</v>
      </c>
      <c r="I59" s="129">
        <f t="shared" si="6"/>
        <v>186081.99680000002</v>
      </c>
      <c r="J59" s="8" t="s">
        <v>242</v>
      </c>
      <c r="K59" s="44" t="s">
        <v>17</v>
      </c>
      <c r="L59" s="44" t="s">
        <v>15</v>
      </c>
    </row>
    <row r="60" spans="1:12" s="141" customFormat="1" ht="141" customHeight="1">
      <c r="A60" s="46">
        <v>49</v>
      </c>
      <c r="B60" s="134" t="s">
        <v>346</v>
      </c>
      <c r="C60" s="14" t="s">
        <v>14</v>
      </c>
      <c r="D60" s="134" t="s">
        <v>485</v>
      </c>
      <c r="E60" s="43" t="s">
        <v>78</v>
      </c>
      <c r="F60" s="43">
        <v>1</v>
      </c>
      <c r="G60" s="81">
        <v>323059.82</v>
      </c>
      <c r="H60" s="92">
        <f t="shared" si="7"/>
        <v>323059.82</v>
      </c>
      <c r="I60" s="129">
        <f t="shared" si="6"/>
        <v>361826.99840000004</v>
      </c>
      <c r="J60" s="8" t="s">
        <v>242</v>
      </c>
      <c r="K60" s="44" t="s">
        <v>17</v>
      </c>
      <c r="L60" s="44" t="s">
        <v>15</v>
      </c>
    </row>
    <row r="61" spans="1:12" s="141" customFormat="1" ht="156" customHeight="1">
      <c r="A61" s="46">
        <v>50</v>
      </c>
      <c r="B61" s="45" t="s">
        <v>347</v>
      </c>
      <c r="C61" s="14" t="s">
        <v>14</v>
      </c>
      <c r="D61" s="134" t="s">
        <v>486</v>
      </c>
      <c r="E61" s="43" t="s">
        <v>78</v>
      </c>
      <c r="F61" s="43">
        <v>1</v>
      </c>
      <c r="G61" s="81">
        <v>523049.11</v>
      </c>
      <c r="H61" s="92">
        <f t="shared" si="7"/>
        <v>523049.11</v>
      </c>
      <c r="I61" s="129">
        <f t="shared" si="6"/>
        <v>585815.00320000004</v>
      </c>
      <c r="J61" s="8" t="s">
        <v>242</v>
      </c>
      <c r="K61" s="44" t="s">
        <v>17</v>
      </c>
      <c r="L61" s="44" t="s">
        <v>15</v>
      </c>
    </row>
    <row r="62" spans="1:12" s="141" customFormat="1" ht="144" customHeight="1">
      <c r="A62" s="46">
        <v>51</v>
      </c>
      <c r="B62" s="134" t="s">
        <v>348</v>
      </c>
      <c r="C62" s="134" t="s">
        <v>349</v>
      </c>
      <c r="D62" s="134" t="s">
        <v>350</v>
      </c>
      <c r="E62" s="92" t="s">
        <v>78</v>
      </c>
      <c r="F62" s="5">
        <v>4</v>
      </c>
      <c r="G62" s="92">
        <f>78990/1.12</f>
        <v>70526.78571428571</v>
      </c>
      <c r="H62" s="92">
        <f t="shared" ref="H62:H63" si="8">F62*G62</f>
        <v>282107.14285714284</v>
      </c>
      <c r="I62" s="129">
        <f t="shared" ref="I62:I63" si="9">H62*1.12</f>
        <v>315960</v>
      </c>
      <c r="J62" s="8" t="s">
        <v>353</v>
      </c>
      <c r="K62" s="44" t="s">
        <v>17</v>
      </c>
      <c r="L62" s="44" t="s">
        <v>15</v>
      </c>
    </row>
    <row r="63" spans="1:12" s="141" customFormat="1" ht="93" customHeight="1">
      <c r="A63" s="46">
        <v>52</v>
      </c>
      <c r="B63" s="134" t="s">
        <v>351</v>
      </c>
      <c r="C63" s="134" t="s">
        <v>349</v>
      </c>
      <c r="D63" s="134" t="s">
        <v>352</v>
      </c>
      <c r="E63" s="92" t="s">
        <v>78</v>
      </c>
      <c r="F63" s="5">
        <v>1</v>
      </c>
      <c r="G63" s="92">
        <f>69990/1.12</f>
        <v>62491.07142857142</v>
      </c>
      <c r="H63" s="92">
        <f t="shared" si="8"/>
        <v>62491.07142857142</v>
      </c>
      <c r="I63" s="129">
        <f t="shared" si="9"/>
        <v>69990</v>
      </c>
      <c r="J63" s="8" t="s">
        <v>353</v>
      </c>
      <c r="K63" s="44" t="s">
        <v>17</v>
      </c>
      <c r="L63" s="44" t="s">
        <v>15</v>
      </c>
    </row>
    <row r="64" spans="1:12" s="141" customFormat="1" ht="93" customHeight="1">
      <c r="A64" s="46">
        <v>53</v>
      </c>
      <c r="B64" s="134" t="s">
        <v>354</v>
      </c>
      <c r="C64" s="134" t="s">
        <v>349</v>
      </c>
      <c r="D64" s="134" t="s">
        <v>355</v>
      </c>
      <c r="E64" s="92" t="s">
        <v>11</v>
      </c>
      <c r="F64" s="5">
        <v>1</v>
      </c>
      <c r="G64" s="92">
        <v>4210630.3600000003</v>
      </c>
      <c r="H64" s="92">
        <f t="shared" ref="H64:H69" si="10">F64*G64</f>
        <v>4210630.3600000003</v>
      </c>
      <c r="I64" s="129">
        <f t="shared" ref="I64:I69" si="11">H64*1.12</f>
        <v>4715906.0032000011</v>
      </c>
      <c r="J64" s="8" t="s">
        <v>272</v>
      </c>
      <c r="K64" s="44" t="s">
        <v>17</v>
      </c>
      <c r="L64" s="44" t="s">
        <v>15</v>
      </c>
    </row>
    <row r="65" spans="1:12" s="76" customFormat="1" ht="93" customHeight="1">
      <c r="A65" s="46">
        <v>54</v>
      </c>
      <c r="B65" s="45" t="s">
        <v>370</v>
      </c>
      <c r="C65" s="134" t="s">
        <v>349</v>
      </c>
      <c r="D65" s="45" t="s">
        <v>375</v>
      </c>
      <c r="E65" s="45" t="s">
        <v>380</v>
      </c>
      <c r="F65" s="45">
        <v>16</v>
      </c>
      <c r="G65" s="81">
        <f>31700/1.12</f>
        <v>28303.571428571428</v>
      </c>
      <c r="H65" s="92">
        <f t="shared" si="10"/>
        <v>452857.14285714284</v>
      </c>
      <c r="I65" s="129">
        <f t="shared" si="11"/>
        <v>507200.00000000006</v>
      </c>
      <c r="J65" s="8" t="s">
        <v>242</v>
      </c>
      <c r="K65" s="44" t="s">
        <v>17</v>
      </c>
      <c r="L65" s="44" t="s">
        <v>15</v>
      </c>
    </row>
    <row r="66" spans="1:12" s="76" customFormat="1" ht="93" customHeight="1">
      <c r="A66" s="46">
        <v>55</v>
      </c>
      <c r="B66" s="45" t="s">
        <v>371</v>
      </c>
      <c r="C66" s="134" t="s">
        <v>349</v>
      </c>
      <c r="D66" s="45" t="s">
        <v>376</v>
      </c>
      <c r="E66" s="45" t="s">
        <v>380</v>
      </c>
      <c r="F66" s="45">
        <v>16</v>
      </c>
      <c r="G66" s="81">
        <f>31700/1.12</f>
        <v>28303.571428571428</v>
      </c>
      <c r="H66" s="92">
        <f t="shared" si="10"/>
        <v>452857.14285714284</v>
      </c>
      <c r="I66" s="129">
        <f t="shared" si="11"/>
        <v>507200.00000000006</v>
      </c>
      <c r="J66" s="8" t="s">
        <v>242</v>
      </c>
      <c r="K66" s="44" t="s">
        <v>17</v>
      </c>
      <c r="L66" s="44" t="s">
        <v>15</v>
      </c>
    </row>
    <row r="67" spans="1:12" s="76" customFormat="1" ht="93" customHeight="1">
      <c r="A67" s="46">
        <v>56</v>
      </c>
      <c r="B67" s="45" t="s">
        <v>372</v>
      </c>
      <c r="C67" s="134" t="s">
        <v>349</v>
      </c>
      <c r="D67" s="45" t="s">
        <v>377</v>
      </c>
      <c r="E67" s="45" t="s">
        <v>380</v>
      </c>
      <c r="F67" s="45">
        <v>14</v>
      </c>
      <c r="G67" s="81">
        <f>33500/1.12</f>
        <v>29910.714285714283</v>
      </c>
      <c r="H67" s="92">
        <f t="shared" si="10"/>
        <v>418749.99999999994</v>
      </c>
      <c r="I67" s="129">
        <f t="shared" si="11"/>
        <v>469000</v>
      </c>
      <c r="J67" s="8" t="s">
        <v>242</v>
      </c>
      <c r="K67" s="44" t="s">
        <v>17</v>
      </c>
      <c r="L67" s="44" t="s">
        <v>15</v>
      </c>
    </row>
    <row r="68" spans="1:12" s="76" customFormat="1" ht="93" customHeight="1">
      <c r="A68" s="46">
        <v>57</v>
      </c>
      <c r="B68" s="45" t="s">
        <v>373</v>
      </c>
      <c r="C68" s="134" t="s">
        <v>349</v>
      </c>
      <c r="D68" s="45" t="s">
        <v>378</v>
      </c>
      <c r="E68" s="45" t="s">
        <v>380</v>
      </c>
      <c r="F68" s="45">
        <v>14</v>
      </c>
      <c r="G68" s="81">
        <f>63300/1.12</f>
        <v>56517.857142857138</v>
      </c>
      <c r="H68" s="92">
        <f t="shared" si="10"/>
        <v>791249.99999999988</v>
      </c>
      <c r="I68" s="129">
        <f t="shared" si="11"/>
        <v>886200</v>
      </c>
      <c r="J68" s="8" t="s">
        <v>242</v>
      </c>
      <c r="K68" s="44" t="s">
        <v>17</v>
      </c>
      <c r="L68" s="44" t="s">
        <v>15</v>
      </c>
    </row>
    <row r="69" spans="1:12" s="76" customFormat="1" ht="93" customHeight="1">
      <c r="A69" s="46">
        <v>58</v>
      </c>
      <c r="B69" s="45" t="s">
        <v>374</v>
      </c>
      <c r="C69" s="134" t="s">
        <v>349</v>
      </c>
      <c r="D69" s="45" t="s">
        <v>379</v>
      </c>
      <c r="E69" s="45" t="s">
        <v>380</v>
      </c>
      <c r="F69" s="45">
        <v>8</v>
      </c>
      <c r="G69" s="81">
        <f>32000/1.12</f>
        <v>28571.428571428569</v>
      </c>
      <c r="H69" s="92">
        <f t="shared" si="10"/>
        <v>228571.42857142855</v>
      </c>
      <c r="I69" s="129">
        <f t="shared" si="11"/>
        <v>256000</v>
      </c>
      <c r="J69" s="8" t="s">
        <v>242</v>
      </c>
      <c r="K69" s="44" t="s">
        <v>17</v>
      </c>
      <c r="L69" s="44" t="s">
        <v>15</v>
      </c>
    </row>
    <row r="70" spans="1:12" s="76" customFormat="1" ht="93" customHeight="1">
      <c r="A70" s="46">
        <v>59</v>
      </c>
      <c r="B70" s="15" t="s">
        <v>381</v>
      </c>
      <c r="C70" s="134" t="s">
        <v>349</v>
      </c>
      <c r="D70" s="80" t="s">
        <v>385</v>
      </c>
      <c r="E70" s="80" t="s">
        <v>78</v>
      </c>
      <c r="F70" s="80">
        <v>1</v>
      </c>
      <c r="G70" s="81">
        <f>326224/1.12</f>
        <v>291271.42857142852</v>
      </c>
      <c r="H70" s="92">
        <f t="shared" ref="H70:H73" si="12">F70*G70</f>
        <v>291271.42857142852</v>
      </c>
      <c r="I70" s="129">
        <f t="shared" ref="I70:I74" si="13">H70*1.12</f>
        <v>326224</v>
      </c>
      <c r="J70" s="8" t="s">
        <v>242</v>
      </c>
      <c r="K70" s="44" t="s">
        <v>17</v>
      </c>
      <c r="L70" s="44" t="s">
        <v>15</v>
      </c>
    </row>
    <row r="71" spans="1:12" s="76" customFormat="1" ht="93" customHeight="1">
      <c r="A71" s="46">
        <v>60</v>
      </c>
      <c r="B71" s="45" t="s">
        <v>382</v>
      </c>
      <c r="C71" s="134" t="s">
        <v>349</v>
      </c>
      <c r="D71" s="80" t="s">
        <v>386</v>
      </c>
      <c r="E71" s="80" t="s">
        <v>78</v>
      </c>
      <c r="F71" s="80">
        <v>1</v>
      </c>
      <c r="G71" s="81">
        <f>3229186/1.12</f>
        <v>2883201.7857142854</v>
      </c>
      <c r="H71" s="92">
        <f t="shared" si="12"/>
        <v>2883201.7857142854</v>
      </c>
      <c r="I71" s="129">
        <f t="shared" si="13"/>
        <v>3229186</v>
      </c>
      <c r="J71" s="8" t="s">
        <v>242</v>
      </c>
      <c r="K71" s="44" t="s">
        <v>17</v>
      </c>
      <c r="L71" s="44" t="s">
        <v>15</v>
      </c>
    </row>
    <row r="72" spans="1:12" s="76" customFormat="1" ht="93" customHeight="1">
      <c r="A72" s="46">
        <v>61</v>
      </c>
      <c r="B72" s="45" t="s">
        <v>383</v>
      </c>
      <c r="C72" s="134" t="s">
        <v>349</v>
      </c>
      <c r="D72" s="80" t="s">
        <v>387</v>
      </c>
      <c r="E72" s="80" t="s">
        <v>78</v>
      </c>
      <c r="F72" s="80">
        <v>1</v>
      </c>
      <c r="G72" s="81">
        <f>3775130/1.12</f>
        <v>3370651.7857142854</v>
      </c>
      <c r="H72" s="92">
        <f t="shared" si="12"/>
        <v>3370651.7857142854</v>
      </c>
      <c r="I72" s="129">
        <f t="shared" si="13"/>
        <v>3775130</v>
      </c>
      <c r="J72" s="8" t="s">
        <v>242</v>
      </c>
      <c r="K72" s="44" t="s">
        <v>17</v>
      </c>
      <c r="L72" s="44" t="s">
        <v>15</v>
      </c>
    </row>
    <row r="73" spans="1:12" s="76" customFormat="1" ht="93" customHeight="1">
      <c r="A73" s="46">
        <v>62</v>
      </c>
      <c r="B73" s="45" t="s">
        <v>384</v>
      </c>
      <c r="C73" s="134" t="s">
        <v>349</v>
      </c>
      <c r="D73" s="80" t="s">
        <v>388</v>
      </c>
      <c r="E73" s="80" t="s">
        <v>78</v>
      </c>
      <c r="F73" s="80">
        <v>1</v>
      </c>
      <c r="G73" s="81">
        <f>929483/1.12</f>
        <v>829895.53571428568</v>
      </c>
      <c r="H73" s="92">
        <f t="shared" si="12"/>
        <v>829895.53571428568</v>
      </c>
      <c r="I73" s="129">
        <f t="shared" si="13"/>
        <v>929483</v>
      </c>
      <c r="J73" s="8" t="s">
        <v>242</v>
      </c>
      <c r="K73" s="44" t="s">
        <v>17</v>
      </c>
      <c r="L73" s="44" t="s">
        <v>15</v>
      </c>
    </row>
    <row r="74" spans="1:12" s="76" customFormat="1" ht="93" customHeight="1">
      <c r="A74" s="37">
        <v>63</v>
      </c>
      <c r="B74" s="45" t="s">
        <v>400</v>
      </c>
      <c r="C74" s="134" t="s">
        <v>349</v>
      </c>
      <c r="D74" s="90" t="s">
        <v>399</v>
      </c>
      <c r="E74" s="80" t="s">
        <v>78</v>
      </c>
      <c r="F74" s="80">
        <v>2</v>
      </c>
      <c r="G74" s="81">
        <v>2170458</v>
      </c>
      <c r="H74" s="92">
        <f>F74*G74</f>
        <v>4340916</v>
      </c>
      <c r="I74" s="129">
        <f t="shared" si="13"/>
        <v>4861825.9200000009</v>
      </c>
      <c r="J74" s="8" t="s">
        <v>242</v>
      </c>
      <c r="K74" s="44" t="s">
        <v>17</v>
      </c>
      <c r="L74" s="44" t="s">
        <v>15</v>
      </c>
    </row>
    <row r="75" spans="1:12" s="76" customFormat="1" ht="156" customHeight="1">
      <c r="A75" s="37">
        <v>64</v>
      </c>
      <c r="B75" s="45" t="s">
        <v>403</v>
      </c>
      <c r="C75" s="134" t="s">
        <v>349</v>
      </c>
      <c r="D75" s="90" t="s">
        <v>404</v>
      </c>
      <c r="E75" s="80" t="s">
        <v>11</v>
      </c>
      <c r="F75" s="80">
        <v>2</v>
      </c>
      <c r="G75" s="81">
        <v>499861</v>
      </c>
      <c r="H75" s="92">
        <f>F75*G75</f>
        <v>999722</v>
      </c>
      <c r="I75" s="129">
        <f t="shared" ref="I75" si="14">H75*1.12</f>
        <v>1119688.6400000001</v>
      </c>
      <c r="J75" s="8" t="s">
        <v>242</v>
      </c>
      <c r="K75" s="44" t="s">
        <v>17</v>
      </c>
      <c r="L75" s="44" t="s">
        <v>15</v>
      </c>
    </row>
    <row r="76" spans="1:12" s="76" customFormat="1" ht="156" customHeight="1">
      <c r="A76" s="46">
        <v>65</v>
      </c>
      <c r="B76" s="45" t="s">
        <v>405</v>
      </c>
      <c r="C76" s="134" t="s">
        <v>349</v>
      </c>
      <c r="D76" s="90" t="s">
        <v>440</v>
      </c>
      <c r="E76" s="80" t="s">
        <v>11</v>
      </c>
      <c r="F76" s="80">
        <v>1</v>
      </c>
      <c r="G76" s="81">
        <v>191207.14285714299</v>
      </c>
      <c r="H76" s="92">
        <f t="shared" ref="H76:H79" si="15">F76*G76</f>
        <v>191207.14285714299</v>
      </c>
      <c r="I76" s="129">
        <f t="shared" ref="I76:I79" si="16">H76*1.12</f>
        <v>214152.00000000017</v>
      </c>
      <c r="J76" s="8" t="s">
        <v>199</v>
      </c>
      <c r="K76" s="44" t="s">
        <v>17</v>
      </c>
      <c r="L76" s="44" t="s">
        <v>15</v>
      </c>
    </row>
    <row r="77" spans="1:12" s="76" customFormat="1" ht="156" customHeight="1">
      <c r="A77" s="37">
        <v>66</v>
      </c>
      <c r="B77" s="45" t="s">
        <v>436</v>
      </c>
      <c r="C77" s="134" t="s">
        <v>349</v>
      </c>
      <c r="D77" s="45" t="s">
        <v>437</v>
      </c>
      <c r="E77" s="80" t="s">
        <v>78</v>
      </c>
      <c r="F77" s="80">
        <v>1</v>
      </c>
      <c r="G77" s="81">
        <v>198108.92857142855</v>
      </c>
      <c r="H77" s="92">
        <f t="shared" si="15"/>
        <v>198108.92857142855</v>
      </c>
      <c r="I77" s="129">
        <f t="shared" si="16"/>
        <v>221882</v>
      </c>
      <c r="J77" s="8" t="s">
        <v>199</v>
      </c>
      <c r="K77" s="44" t="s">
        <v>17</v>
      </c>
      <c r="L77" s="44" t="s">
        <v>15</v>
      </c>
    </row>
    <row r="78" spans="1:12" s="76" customFormat="1" ht="156" customHeight="1">
      <c r="A78" s="46">
        <v>67</v>
      </c>
      <c r="B78" s="45" t="s">
        <v>436</v>
      </c>
      <c r="C78" s="134" t="s">
        <v>349</v>
      </c>
      <c r="D78" s="45" t="s">
        <v>438</v>
      </c>
      <c r="E78" s="80" t="s">
        <v>78</v>
      </c>
      <c r="F78" s="80">
        <v>1</v>
      </c>
      <c r="G78" s="81">
        <v>264210.71428571426</v>
      </c>
      <c r="H78" s="92">
        <f t="shared" si="15"/>
        <v>264210.71428571426</v>
      </c>
      <c r="I78" s="129">
        <f t="shared" si="16"/>
        <v>295916</v>
      </c>
      <c r="J78" s="8" t="s">
        <v>199</v>
      </c>
      <c r="K78" s="44" t="s">
        <v>17</v>
      </c>
      <c r="L78" s="44" t="s">
        <v>15</v>
      </c>
    </row>
    <row r="79" spans="1:12" s="76" customFormat="1" ht="156" customHeight="1">
      <c r="A79" s="37">
        <v>68</v>
      </c>
      <c r="B79" s="45" t="s">
        <v>436</v>
      </c>
      <c r="C79" s="134" t="s">
        <v>349</v>
      </c>
      <c r="D79" s="45" t="s">
        <v>439</v>
      </c>
      <c r="E79" s="80" t="s">
        <v>78</v>
      </c>
      <c r="F79" s="80">
        <v>1</v>
      </c>
      <c r="G79" s="81">
        <v>109361.60714285713</v>
      </c>
      <c r="H79" s="92">
        <f t="shared" si="15"/>
        <v>109361.60714285713</v>
      </c>
      <c r="I79" s="129">
        <f t="shared" si="16"/>
        <v>122485</v>
      </c>
      <c r="J79" s="8" t="s">
        <v>199</v>
      </c>
      <c r="K79" s="44" t="s">
        <v>17</v>
      </c>
      <c r="L79" s="44" t="s">
        <v>15</v>
      </c>
    </row>
    <row r="80" spans="1:12" s="76" customFormat="1" ht="343.5" customHeight="1">
      <c r="A80" s="46">
        <v>69</v>
      </c>
      <c r="B80" s="45" t="s">
        <v>406</v>
      </c>
      <c r="C80" s="134" t="s">
        <v>407</v>
      </c>
      <c r="D80" s="90" t="s">
        <v>408</v>
      </c>
      <c r="E80" s="45" t="s">
        <v>11</v>
      </c>
      <c r="F80" s="134">
        <v>1</v>
      </c>
      <c r="G80" s="90">
        <v>55189975.600000001</v>
      </c>
      <c r="H80" s="92">
        <f t="shared" ref="H80" si="17">F80*G80</f>
        <v>55189975.600000001</v>
      </c>
      <c r="I80" s="129">
        <f t="shared" ref="I80" si="18">H80*1.12</f>
        <v>61812772.672000006</v>
      </c>
      <c r="J80" s="8" t="s">
        <v>409</v>
      </c>
      <c r="K80" s="44" t="s">
        <v>17</v>
      </c>
      <c r="L80" s="44" t="s">
        <v>15</v>
      </c>
    </row>
    <row r="81" spans="1:12" s="76" customFormat="1" ht="126" customHeight="1">
      <c r="A81" s="37">
        <v>70</v>
      </c>
      <c r="B81" s="90" t="s">
        <v>413</v>
      </c>
      <c r="C81" s="90" t="s">
        <v>14</v>
      </c>
      <c r="D81" s="90" t="s">
        <v>414</v>
      </c>
      <c r="E81" s="43" t="s">
        <v>78</v>
      </c>
      <c r="F81" s="43">
        <v>1</v>
      </c>
      <c r="G81" s="92">
        <v>449732.14</v>
      </c>
      <c r="H81" s="92">
        <f t="shared" ref="H81:H92" si="19">F81*G81</f>
        <v>449732.14</v>
      </c>
      <c r="I81" s="129">
        <f t="shared" ref="I81:I93" si="20">H81*1.12</f>
        <v>503699.99680000008</v>
      </c>
      <c r="J81" s="8" t="s">
        <v>242</v>
      </c>
      <c r="K81" s="44" t="s">
        <v>17</v>
      </c>
      <c r="L81" s="44" t="s">
        <v>15</v>
      </c>
    </row>
    <row r="82" spans="1:12" s="76" customFormat="1" ht="121.5" customHeight="1">
      <c r="A82" s="46">
        <v>71</v>
      </c>
      <c r="B82" s="90" t="s">
        <v>415</v>
      </c>
      <c r="C82" s="90" t="s">
        <v>14</v>
      </c>
      <c r="D82" s="90" t="s">
        <v>416</v>
      </c>
      <c r="E82" s="43" t="s">
        <v>78</v>
      </c>
      <c r="F82" s="43">
        <v>1</v>
      </c>
      <c r="G82" s="81">
        <v>630495.54</v>
      </c>
      <c r="H82" s="92">
        <f t="shared" si="19"/>
        <v>630495.54</v>
      </c>
      <c r="I82" s="129">
        <f t="shared" si="20"/>
        <v>706155.00480000011</v>
      </c>
      <c r="J82" s="8" t="s">
        <v>242</v>
      </c>
      <c r="K82" s="44" t="s">
        <v>17</v>
      </c>
      <c r="L82" s="44" t="s">
        <v>15</v>
      </c>
    </row>
    <row r="83" spans="1:12" s="76" customFormat="1" ht="132" customHeight="1">
      <c r="A83" s="37">
        <v>72</v>
      </c>
      <c r="B83" s="90" t="s">
        <v>417</v>
      </c>
      <c r="C83" s="90" t="s">
        <v>14</v>
      </c>
      <c r="D83" s="90" t="s">
        <v>418</v>
      </c>
      <c r="E83" s="43" t="s">
        <v>78</v>
      </c>
      <c r="F83" s="43">
        <v>1</v>
      </c>
      <c r="G83" s="140">
        <v>1098035.71</v>
      </c>
      <c r="H83" s="92">
        <f t="shared" si="19"/>
        <v>1098035.71</v>
      </c>
      <c r="I83" s="129">
        <f t="shared" si="20"/>
        <v>1229799.9952</v>
      </c>
      <c r="J83" s="8" t="s">
        <v>242</v>
      </c>
      <c r="K83" s="44" t="s">
        <v>17</v>
      </c>
      <c r="L83" s="44" t="s">
        <v>15</v>
      </c>
    </row>
    <row r="84" spans="1:12" s="76" customFormat="1" ht="109.5" customHeight="1">
      <c r="A84" s="46">
        <v>73</v>
      </c>
      <c r="B84" s="90" t="s">
        <v>419</v>
      </c>
      <c r="C84" s="90" t="s">
        <v>14</v>
      </c>
      <c r="D84" s="90" t="s">
        <v>420</v>
      </c>
      <c r="E84" s="43" t="s">
        <v>78</v>
      </c>
      <c r="F84" s="43">
        <v>1</v>
      </c>
      <c r="G84" s="140">
        <v>418214.29</v>
      </c>
      <c r="H84" s="92">
        <f t="shared" si="19"/>
        <v>418214.29</v>
      </c>
      <c r="I84" s="129">
        <f t="shared" si="20"/>
        <v>468400.0048</v>
      </c>
      <c r="J84" s="8" t="s">
        <v>242</v>
      </c>
      <c r="K84" s="44" t="s">
        <v>17</v>
      </c>
      <c r="L84" s="44" t="s">
        <v>15</v>
      </c>
    </row>
    <row r="85" spans="1:12" s="76" customFormat="1" ht="112.5" customHeight="1">
      <c r="A85" s="37">
        <v>74</v>
      </c>
      <c r="B85" s="90" t="s">
        <v>421</v>
      </c>
      <c r="C85" s="90" t="s">
        <v>14</v>
      </c>
      <c r="D85" s="90" t="s">
        <v>422</v>
      </c>
      <c r="E85" s="43" t="s">
        <v>78</v>
      </c>
      <c r="F85" s="43">
        <v>1</v>
      </c>
      <c r="G85" s="140">
        <v>236428.57</v>
      </c>
      <c r="H85" s="92">
        <f t="shared" si="19"/>
        <v>236428.57</v>
      </c>
      <c r="I85" s="129">
        <f t="shared" si="20"/>
        <v>264799.99840000004</v>
      </c>
      <c r="J85" s="8" t="s">
        <v>242</v>
      </c>
      <c r="K85" s="44" t="s">
        <v>17</v>
      </c>
      <c r="L85" s="44" t="s">
        <v>15</v>
      </c>
    </row>
    <row r="86" spans="1:12" s="76" customFormat="1" ht="78" customHeight="1">
      <c r="A86" s="46">
        <v>75</v>
      </c>
      <c r="B86" s="90" t="s">
        <v>423</v>
      </c>
      <c r="C86" s="90" t="s">
        <v>14</v>
      </c>
      <c r="D86" s="90" t="s">
        <v>424</v>
      </c>
      <c r="E86" s="43" t="s">
        <v>78</v>
      </c>
      <c r="F86" s="43">
        <v>1</v>
      </c>
      <c r="G86" s="92">
        <v>54017.86</v>
      </c>
      <c r="H86" s="92">
        <f t="shared" si="19"/>
        <v>54017.86</v>
      </c>
      <c r="I86" s="129">
        <f t="shared" si="20"/>
        <v>60500.003200000006</v>
      </c>
      <c r="J86" s="8" t="s">
        <v>242</v>
      </c>
      <c r="K86" s="44" t="s">
        <v>17</v>
      </c>
      <c r="L86" s="44" t="s">
        <v>15</v>
      </c>
    </row>
    <row r="87" spans="1:12" s="76" customFormat="1" ht="102" customHeight="1">
      <c r="A87" s="37">
        <v>76</v>
      </c>
      <c r="B87" s="90" t="s">
        <v>425</v>
      </c>
      <c r="C87" s="90" t="s">
        <v>14</v>
      </c>
      <c r="D87" s="90" t="s">
        <v>426</v>
      </c>
      <c r="E87" s="43" t="s">
        <v>78</v>
      </c>
      <c r="F87" s="43">
        <v>1</v>
      </c>
      <c r="G87" s="92">
        <v>996607.14</v>
      </c>
      <c r="H87" s="92">
        <f t="shared" si="19"/>
        <v>996607.14</v>
      </c>
      <c r="I87" s="129">
        <f t="shared" si="20"/>
        <v>1116199.9968000001</v>
      </c>
      <c r="J87" s="8" t="s">
        <v>242</v>
      </c>
      <c r="K87" s="44" t="s">
        <v>17</v>
      </c>
      <c r="L87" s="44" t="s">
        <v>15</v>
      </c>
    </row>
    <row r="88" spans="1:12" s="76" customFormat="1" ht="102" customHeight="1">
      <c r="A88" s="46">
        <v>77</v>
      </c>
      <c r="B88" s="90" t="s">
        <v>427</v>
      </c>
      <c r="C88" s="90" t="s">
        <v>14</v>
      </c>
      <c r="D88" s="90" t="s">
        <v>428</v>
      </c>
      <c r="E88" s="43" t="s">
        <v>78</v>
      </c>
      <c r="F88" s="43">
        <v>1</v>
      </c>
      <c r="G88" s="92">
        <v>491071.43</v>
      </c>
      <c r="H88" s="92">
        <f t="shared" si="19"/>
        <v>491071.43</v>
      </c>
      <c r="I88" s="129">
        <f t="shared" si="20"/>
        <v>550000.00160000008</v>
      </c>
      <c r="J88" s="8" t="s">
        <v>242</v>
      </c>
      <c r="K88" s="44" t="s">
        <v>17</v>
      </c>
      <c r="L88" s="44" t="s">
        <v>15</v>
      </c>
    </row>
    <row r="89" spans="1:12" s="76" customFormat="1" ht="351" customHeight="1">
      <c r="A89" s="37">
        <v>78</v>
      </c>
      <c r="B89" s="90" t="s">
        <v>429</v>
      </c>
      <c r="C89" s="90" t="s">
        <v>14</v>
      </c>
      <c r="D89" s="90" t="s">
        <v>434</v>
      </c>
      <c r="E89" s="43" t="s">
        <v>78</v>
      </c>
      <c r="F89" s="43">
        <v>1</v>
      </c>
      <c r="G89" s="92">
        <v>3246565</v>
      </c>
      <c r="H89" s="92">
        <f t="shared" si="19"/>
        <v>3246565</v>
      </c>
      <c r="I89" s="129">
        <f t="shared" si="20"/>
        <v>3636152.8000000003</v>
      </c>
      <c r="J89" s="8" t="s">
        <v>242</v>
      </c>
      <c r="K89" s="44" t="s">
        <v>17</v>
      </c>
      <c r="L89" s="44" t="s">
        <v>15</v>
      </c>
    </row>
    <row r="90" spans="1:12" s="76" customFormat="1" ht="102" customHeight="1">
      <c r="A90" s="46">
        <v>79</v>
      </c>
      <c r="B90" s="90" t="s">
        <v>430</v>
      </c>
      <c r="C90" s="90" t="s">
        <v>14</v>
      </c>
      <c r="D90" s="90" t="s">
        <v>432</v>
      </c>
      <c r="E90" s="43" t="s">
        <v>78</v>
      </c>
      <c r="F90" s="43">
        <v>1</v>
      </c>
      <c r="G90" s="92">
        <v>219643</v>
      </c>
      <c r="H90" s="92">
        <f t="shared" si="19"/>
        <v>219643</v>
      </c>
      <c r="I90" s="129">
        <f t="shared" si="20"/>
        <v>246000.16000000003</v>
      </c>
      <c r="J90" s="8" t="s">
        <v>241</v>
      </c>
      <c r="K90" s="44" t="s">
        <v>17</v>
      </c>
      <c r="L90" s="44" t="s">
        <v>15</v>
      </c>
    </row>
    <row r="91" spans="1:12" s="76" customFormat="1" ht="102" customHeight="1">
      <c r="A91" s="37">
        <v>80</v>
      </c>
      <c r="B91" s="90" t="s">
        <v>431</v>
      </c>
      <c r="C91" s="90" t="s">
        <v>14</v>
      </c>
      <c r="D91" s="90" t="s">
        <v>433</v>
      </c>
      <c r="E91" s="43" t="s">
        <v>78</v>
      </c>
      <c r="F91" s="43">
        <v>1</v>
      </c>
      <c r="G91" s="92">
        <v>123438</v>
      </c>
      <c r="H91" s="92">
        <f t="shared" si="19"/>
        <v>123438</v>
      </c>
      <c r="I91" s="129">
        <f t="shared" si="20"/>
        <v>138250.56000000003</v>
      </c>
      <c r="J91" s="8" t="s">
        <v>241</v>
      </c>
      <c r="K91" s="44" t="s">
        <v>17</v>
      </c>
      <c r="L91" s="44" t="s">
        <v>15</v>
      </c>
    </row>
    <row r="92" spans="1:12" s="141" customFormat="1" ht="180" customHeight="1">
      <c r="A92" s="46">
        <v>81</v>
      </c>
      <c r="B92" s="142" t="s">
        <v>443</v>
      </c>
      <c r="C92" s="142" t="s">
        <v>407</v>
      </c>
      <c r="D92" s="143" t="s">
        <v>444</v>
      </c>
      <c r="E92" s="43" t="s">
        <v>78</v>
      </c>
      <c r="F92" s="43">
        <v>2</v>
      </c>
      <c r="G92" s="92">
        <v>5183482.3899999997</v>
      </c>
      <c r="H92" s="92">
        <f t="shared" si="19"/>
        <v>10366964.779999999</v>
      </c>
      <c r="I92" s="129">
        <f t="shared" si="20"/>
        <v>11611000.5536</v>
      </c>
      <c r="J92" s="8" t="s">
        <v>441</v>
      </c>
      <c r="K92" s="44" t="s">
        <v>17</v>
      </c>
      <c r="L92" s="44" t="s">
        <v>15</v>
      </c>
    </row>
    <row r="93" spans="1:12" s="141" customFormat="1" ht="231" customHeight="1">
      <c r="A93" s="46">
        <v>82</v>
      </c>
      <c r="B93" s="142" t="s">
        <v>454</v>
      </c>
      <c r="C93" s="90" t="s">
        <v>14</v>
      </c>
      <c r="D93" s="145" t="s">
        <v>455</v>
      </c>
      <c r="E93" s="43" t="s">
        <v>78</v>
      </c>
      <c r="F93" s="43">
        <v>1</v>
      </c>
      <c r="G93" s="92">
        <v>4107142.85</v>
      </c>
      <c r="H93" s="92">
        <f>F93*G93</f>
        <v>4107142.85</v>
      </c>
      <c r="I93" s="129">
        <f t="shared" si="20"/>
        <v>4599999.9920000006</v>
      </c>
      <c r="J93" s="8" t="s">
        <v>456</v>
      </c>
      <c r="K93" s="44" t="s">
        <v>17</v>
      </c>
      <c r="L93" s="44" t="s">
        <v>15</v>
      </c>
    </row>
    <row r="94" spans="1:12" s="141" customFormat="1" ht="231" customHeight="1">
      <c r="A94" s="46">
        <v>83</v>
      </c>
      <c r="B94" s="146" t="s">
        <v>466</v>
      </c>
      <c r="C94" s="45" t="s">
        <v>14</v>
      </c>
      <c r="D94" s="147" t="s">
        <v>467</v>
      </c>
      <c r="E94" s="148" t="s">
        <v>380</v>
      </c>
      <c r="F94" s="148">
        <v>3</v>
      </c>
      <c r="G94" s="149">
        <v>1445028.66</v>
      </c>
      <c r="H94" s="92">
        <f t="shared" ref="H94:H98" si="21">F94*G94</f>
        <v>4335085.9799999995</v>
      </c>
      <c r="I94" s="129">
        <f t="shared" ref="I94:I98" si="22">H94*1.12</f>
        <v>4855296.2976000002</v>
      </c>
      <c r="J94" s="8" t="s">
        <v>473</v>
      </c>
      <c r="K94" s="44" t="s">
        <v>17</v>
      </c>
      <c r="L94" s="44" t="s">
        <v>15</v>
      </c>
    </row>
    <row r="95" spans="1:12" s="141" customFormat="1" ht="231" customHeight="1">
      <c r="A95" s="46">
        <v>84</v>
      </c>
      <c r="B95" s="146" t="s">
        <v>468</v>
      </c>
      <c r="C95" s="45" t="s">
        <v>14</v>
      </c>
      <c r="D95" s="147" t="s">
        <v>471</v>
      </c>
      <c r="E95" s="148" t="s">
        <v>380</v>
      </c>
      <c r="F95" s="148">
        <v>1</v>
      </c>
      <c r="G95" s="149">
        <v>1573918.75</v>
      </c>
      <c r="H95" s="92">
        <f t="shared" si="21"/>
        <v>1573918.75</v>
      </c>
      <c r="I95" s="129">
        <f t="shared" si="22"/>
        <v>1762789.0000000002</v>
      </c>
      <c r="J95" s="8" t="s">
        <v>473</v>
      </c>
      <c r="K95" s="44" t="s">
        <v>17</v>
      </c>
      <c r="L95" s="44" t="s">
        <v>15</v>
      </c>
    </row>
    <row r="96" spans="1:12" s="141" customFormat="1" ht="231" customHeight="1">
      <c r="A96" s="46">
        <v>85</v>
      </c>
      <c r="B96" s="146" t="s">
        <v>468</v>
      </c>
      <c r="C96" s="45" t="s">
        <v>14</v>
      </c>
      <c r="D96" s="147" t="s">
        <v>469</v>
      </c>
      <c r="E96" s="148" t="s">
        <v>380</v>
      </c>
      <c r="F96" s="148">
        <v>2</v>
      </c>
      <c r="G96" s="149">
        <v>1354674</v>
      </c>
      <c r="H96" s="92">
        <f t="shared" si="21"/>
        <v>2709348</v>
      </c>
      <c r="I96" s="129">
        <f t="shared" si="22"/>
        <v>3034469.7600000002</v>
      </c>
      <c r="J96" s="8" t="s">
        <v>473</v>
      </c>
      <c r="K96" s="44" t="s">
        <v>17</v>
      </c>
      <c r="L96" s="44" t="s">
        <v>15</v>
      </c>
    </row>
    <row r="97" spans="1:12" s="141" customFormat="1" ht="231" customHeight="1">
      <c r="A97" s="46">
        <v>86</v>
      </c>
      <c r="B97" s="146" t="s">
        <v>470</v>
      </c>
      <c r="C97" s="45" t="s">
        <v>14</v>
      </c>
      <c r="D97" s="147" t="s">
        <v>472</v>
      </c>
      <c r="E97" s="148" t="s">
        <v>380</v>
      </c>
      <c r="F97" s="148">
        <v>2</v>
      </c>
      <c r="G97" s="149">
        <v>704243.75</v>
      </c>
      <c r="H97" s="92">
        <f t="shared" si="21"/>
        <v>1408487.5</v>
      </c>
      <c r="I97" s="129">
        <f t="shared" si="22"/>
        <v>1577506.0000000002</v>
      </c>
      <c r="J97" s="8" t="s">
        <v>473</v>
      </c>
      <c r="K97" s="44" t="s">
        <v>17</v>
      </c>
      <c r="L97" s="44" t="s">
        <v>15</v>
      </c>
    </row>
    <row r="98" spans="1:12" s="141" customFormat="1" ht="231" customHeight="1">
      <c r="A98" s="46">
        <v>87</v>
      </c>
      <c r="B98" s="146" t="s">
        <v>470</v>
      </c>
      <c r="C98" s="45" t="s">
        <v>14</v>
      </c>
      <c r="D98" s="147" t="s">
        <v>474</v>
      </c>
      <c r="E98" s="148" t="s">
        <v>380</v>
      </c>
      <c r="F98" s="148">
        <v>1</v>
      </c>
      <c r="G98" s="149">
        <v>1498179.46</v>
      </c>
      <c r="H98" s="92">
        <f t="shared" si="21"/>
        <v>1498179.46</v>
      </c>
      <c r="I98" s="129">
        <f t="shared" si="22"/>
        <v>1677960.9952</v>
      </c>
      <c r="J98" s="8" t="s">
        <v>473</v>
      </c>
      <c r="K98" s="44" t="s">
        <v>17</v>
      </c>
      <c r="L98" s="44" t="s">
        <v>15</v>
      </c>
    </row>
    <row r="99" spans="1:12" s="141" customFormat="1" ht="231" customHeight="1">
      <c r="A99" s="46">
        <v>88</v>
      </c>
      <c r="B99" s="142" t="s">
        <v>463</v>
      </c>
      <c r="C99" s="90" t="s">
        <v>14</v>
      </c>
      <c r="D99" s="145" t="s">
        <v>465</v>
      </c>
      <c r="E99" s="80" t="s">
        <v>11</v>
      </c>
      <c r="F99" s="80">
        <v>1</v>
      </c>
      <c r="G99" s="92">
        <v>260876.79</v>
      </c>
      <c r="H99" s="92">
        <v>260876.79</v>
      </c>
      <c r="I99" s="129">
        <f>H99*1.12</f>
        <v>292182.00480000005</v>
      </c>
      <c r="J99" s="8" t="s">
        <v>242</v>
      </c>
      <c r="K99" s="44" t="s">
        <v>17</v>
      </c>
      <c r="L99" s="44" t="s">
        <v>15</v>
      </c>
    </row>
    <row r="100" spans="1:12" s="141" customFormat="1" ht="168" customHeight="1">
      <c r="A100" s="46">
        <v>89</v>
      </c>
      <c r="B100" s="142" t="s">
        <v>464</v>
      </c>
      <c r="C100" s="90" t="s">
        <v>14</v>
      </c>
      <c r="D100" s="145" t="s">
        <v>475</v>
      </c>
      <c r="E100" s="80" t="s">
        <v>11</v>
      </c>
      <c r="F100" s="80">
        <v>1</v>
      </c>
      <c r="G100" s="92">
        <v>500491.07</v>
      </c>
      <c r="H100" s="92">
        <v>500491.07</v>
      </c>
      <c r="I100" s="129">
        <f>H100*1.12</f>
        <v>560549.99840000004</v>
      </c>
      <c r="J100" s="8" t="s">
        <v>242</v>
      </c>
      <c r="K100" s="44" t="s">
        <v>17</v>
      </c>
      <c r="L100" s="44" t="s">
        <v>15</v>
      </c>
    </row>
    <row r="101" spans="1:12" s="141" customFormat="1" ht="100.5" customHeight="1">
      <c r="A101" s="46">
        <v>90</v>
      </c>
      <c r="B101" s="142" t="s">
        <v>477</v>
      </c>
      <c r="C101" s="90" t="s">
        <v>14</v>
      </c>
      <c r="D101" s="45" t="s">
        <v>525</v>
      </c>
      <c r="E101" s="148" t="s">
        <v>380</v>
      </c>
      <c r="F101" s="148">
        <v>1</v>
      </c>
      <c r="G101" s="92">
        <v>426612</v>
      </c>
      <c r="H101" s="92">
        <f>F101*G101</f>
        <v>426612</v>
      </c>
      <c r="I101" s="129">
        <f t="shared" ref="I101:I108" si="23">H101*1.12</f>
        <v>477805.44000000006</v>
      </c>
      <c r="J101" s="8" t="s">
        <v>242</v>
      </c>
      <c r="K101" s="44" t="s">
        <v>17</v>
      </c>
      <c r="L101" s="44" t="s">
        <v>15</v>
      </c>
    </row>
    <row r="102" spans="1:12" s="141" customFormat="1" ht="108" customHeight="1">
      <c r="A102" s="46">
        <v>91</v>
      </c>
      <c r="B102" s="142" t="s">
        <v>477</v>
      </c>
      <c r="C102" s="90" t="s">
        <v>14</v>
      </c>
      <c r="D102" s="45" t="s">
        <v>526</v>
      </c>
      <c r="E102" s="148" t="s">
        <v>380</v>
      </c>
      <c r="F102" s="148">
        <v>1</v>
      </c>
      <c r="G102" s="92">
        <v>426612</v>
      </c>
      <c r="H102" s="92">
        <f t="shared" ref="H102:H108" si="24">F102*G102</f>
        <v>426612</v>
      </c>
      <c r="I102" s="129">
        <f t="shared" si="23"/>
        <v>477805.44000000006</v>
      </c>
      <c r="J102" s="8" t="s">
        <v>242</v>
      </c>
      <c r="K102" s="44" t="s">
        <v>17</v>
      </c>
      <c r="L102" s="44" t="s">
        <v>15</v>
      </c>
    </row>
    <row r="103" spans="1:12" s="141" customFormat="1" ht="112.5" customHeight="1">
      <c r="A103" s="46">
        <v>92</v>
      </c>
      <c r="B103" s="142" t="s">
        <v>478</v>
      </c>
      <c r="C103" s="90" t="s">
        <v>14</v>
      </c>
      <c r="D103" s="45" t="s">
        <v>480</v>
      </c>
      <c r="E103" s="148" t="s">
        <v>380</v>
      </c>
      <c r="F103" s="148">
        <v>1</v>
      </c>
      <c r="G103" s="92">
        <v>497552</v>
      </c>
      <c r="H103" s="92">
        <f t="shared" si="24"/>
        <v>497552</v>
      </c>
      <c r="I103" s="129">
        <f t="shared" si="23"/>
        <v>557258.24000000011</v>
      </c>
      <c r="J103" s="8" t="s">
        <v>242</v>
      </c>
      <c r="K103" s="44" t="s">
        <v>17</v>
      </c>
      <c r="L103" s="44" t="s">
        <v>15</v>
      </c>
    </row>
    <row r="104" spans="1:12" s="141" customFormat="1" ht="108" customHeight="1">
      <c r="A104" s="46">
        <v>93</v>
      </c>
      <c r="B104" s="142" t="s">
        <v>479</v>
      </c>
      <c r="C104" s="90" t="s">
        <v>14</v>
      </c>
      <c r="D104" s="45" t="s">
        <v>481</v>
      </c>
      <c r="E104" s="148" t="s">
        <v>380</v>
      </c>
      <c r="F104" s="148">
        <v>1</v>
      </c>
      <c r="G104" s="92">
        <v>366744</v>
      </c>
      <c r="H104" s="92">
        <f t="shared" si="24"/>
        <v>366744</v>
      </c>
      <c r="I104" s="129">
        <f t="shared" si="23"/>
        <v>410753.28000000003</v>
      </c>
      <c r="J104" s="8" t="s">
        <v>242</v>
      </c>
      <c r="K104" s="44" t="s">
        <v>17</v>
      </c>
      <c r="L104" s="44" t="s">
        <v>15</v>
      </c>
    </row>
    <row r="105" spans="1:12" s="141" customFormat="1" ht="168" customHeight="1">
      <c r="A105" s="46">
        <v>94</v>
      </c>
      <c r="B105" s="150" t="s">
        <v>499</v>
      </c>
      <c r="C105" s="90" t="s">
        <v>407</v>
      </c>
      <c r="D105" s="150" t="s">
        <v>500</v>
      </c>
      <c r="E105" s="80" t="s">
        <v>11</v>
      </c>
      <c r="F105" s="80">
        <v>1</v>
      </c>
      <c r="G105" s="92">
        <v>81000000</v>
      </c>
      <c r="H105" s="92">
        <f t="shared" si="24"/>
        <v>81000000</v>
      </c>
      <c r="I105" s="129">
        <f t="shared" si="23"/>
        <v>90720000.000000015</v>
      </c>
      <c r="J105" s="8" t="s">
        <v>540</v>
      </c>
      <c r="K105" s="44" t="s">
        <v>17</v>
      </c>
      <c r="L105" s="44" t="s">
        <v>15</v>
      </c>
    </row>
    <row r="106" spans="1:12" s="153" customFormat="1" ht="183" customHeight="1">
      <c r="A106" s="151">
        <v>95</v>
      </c>
      <c r="B106" s="152" t="s">
        <v>508</v>
      </c>
      <c r="C106" s="90" t="s">
        <v>14</v>
      </c>
      <c r="D106" s="152" t="s">
        <v>510</v>
      </c>
      <c r="E106" s="45" t="s">
        <v>380</v>
      </c>
      <c r="F106" s="45">
        <v>3</v>
      </c>
      <c r="G106" s="81">
        <v>842857.14</v>
      </c>
      <c r="H106" s="92">
        <f t="shared" si="24"/>
        <v>2528571.42</v>
      </c>
      <c r="I106" s="129">
        <f t="shared" si="23"/>
        <v>2831999.9904</v>
      </c>
      <c r="J106" s="8" t="s">
        <v>509</v>
      </c>
      <c r="K106" s="44" t="s">
        <v>17</v>
      </c>
      <c r="L106" s="45" t="s">
        <v>15</v>
      </c>
    </row>
    <row r="107" spans="1:12" s="153" customFormat="1" ht="264" customHeight="1">
      <c r="A107" s="151">
        <v>96</v>
      </c>
      <c r="B107" s="152" t="s">
        <v>522</v>
      </c>
      <c r="C107" s="90" t="s">
        <v>14</v>
      </c>
      <c r="D107" s="152" t="s">
        <v>523</v>
      </c>
      <c r="E107" s="80" t="s">
        <v>11</v>
      </c>
      <c r="F107" s="80">
        <v>1</v>
      </c>
      <c r="G107" s="81">
        <v>2623679</v>
      </c>
      <c r="H107" s="92">
        <f t="shared" si="24"/>
        <v>2623679</v>
      </c>
      <c r="I107" s="129">
        <f t="shared" si="23"/>
        <v>2938520.4800000004</v>
      </c>
      <c r="J107" s="8" t="s">
        <v>242</v>
      </c>
      <c r="K107" s="44" t="s">
        <v>17</v>
      </c>
      <c r="L107" s="45" t="s">
        <v>15</v>
      </c>
    </row>
    <row r="108" spans="1:12" s="153" customFormat="1" ht="168" customHeight="1">
      <c r="A108" s="151">
        <v>97</v>
      </c>
      <c r="B108" s="152" t="s">
        <v>527</v>
      </c>
      <c r="C108" s="152" t="s">
        <v>14</v>
      </c>
      <c r="D108" s="152" t="s">
        <v>534</v>
      </c>
      <c r="E108" s="80" t="s">
        <v>11</v>
      </c>
      <c r="F108" s="80">
        <v>6</v>
      </c>
      <c r="G108" s="81">
        <v>610893</v>
      </c>
      <c r="H108" s="92">
        <f t="shared" si="24"/>
        <v>3665358</v>
      </c>
      <c r="I108" s="129">
        <f t="shared" si="23"/>
        <v>4105200.9600000004</v>
      </c>
      <c r="J108" s="8" t="s">
        <v>229</v>
      </c>
      <c r="K108" s="44" t="s">
        <v>17</v>
      </c>
      <c r="L108" s="45" t="s">
        <v>15</v>
      </c>
    </row>
    <row r="109" spans="1:12" s="153" customFormat="1" ht="264" customHeight="1">
      <c r="A109" s="151">
        <v>98</v>
      </c>
      <c r="B109" s="154" t="s">
        <v>528</v>
      </c>
      <c r="C109" s="154" t="s">
        <v>14</v>
      </c>
      <c r="D109" s="155" t="s">
        <v>529</v>
      </c>
      <c r="E109" s="156" t="s">
        <v>11</v>
      </c>
      <c r="F109" s="156">
        <v>1</v>
      </c>
      <c r="G109" s="157">
        <v>2012664.29</v>
      </c>
      <c r="H109" s="92">
        <f t="shared" ref="H109:H114" si="25">F109*G109</f>
        <v>2012664.29</v>
      </c>
      <c r="I109" s="129">
        <f t="shared" ref="I109:I110" si="26">H109*1.12</f>
        <v>2254184.0048000002</v>
      </c>
      <c r="J109" s="8" t="s">
        <v>242</v>
      </c>
      <c r="K109" s="44" t="s">
        <v>17</v>
      </c>
      <c r="L109" s="45" t="s">
        <v>15</v>
      </c>
    </row>
    <row r="110" spans="1:12" s="153" customFormat="1" ht="142.5" customHeight="1">
      <c r="A110" s="151">
        <v>99</v>
      </c>
      <c r="B110" s="154" t="s">
        <v>541</v>
      </c>
      <c r="C110" s="154" t="s">
        <v>542</v>
      </c>
      <c r="D110" s="155" t="s">
        <v>543</v>
      </c>
      <c r="E110" s="156" t="s">
        <v>11</v>
      </c>
      <c r="F110" s="156">
        <v>1</v>
      </c>
      <c r="G110" s="167">
        <v>8199881</v>
      </c>
      <c r="H110" s="161">
        <f t="shared" si="25"/>
        <v>8199881</v>
      </c>
      <c r="I110" s="162">
        <f t="shared" si="26"/>
        <v>9183866.7200000007</v>
      </c>
      <c r="J110" s="8" t="s">
        <v>242</v>
      </c>
      <c r="K110" s="44" t="s">
        <v>17</v>
      </c>
      <c r="L110" s="45" t="s">
        <v>15</v>
      </c>
    </row>
    <row r="111" spans="1:12" s="153" customFormat="1" ht="142.5" customHeight="1">
      <c r="A111" s="151">
        <v>100</v>
      </c>
      <c r="B111" s="159" t="s">
        <v>551</v>
      </c>
      <c r="C111" s="152" t="s">
        <v>349</v>
      </c>
      <c r="D111" s="152" t="s">
        <v>552</v>
      </c>
      <c r="E111" s="152" t="s">
        <v>78</v>
      </c>
      <c r="F111" s="152">
        <v>16</v>
      </c>
      <c r="G111" s="160">
        <f>79200/1.12</f>
        <v>70714.28571428571</v>
      </c>
      <c r="H111" s="161">
        <f t="shared" si="25"/>
        <v>1131428.5714285714</v>
      </c>
      <c r="I111" s="162">
        <f t="shared" ref="I111" si="27">H111*1.12</f>
        <v>1267200</v>
      </c>
      <c r="J111" s="8" t="s">
        <v>242</v>
      </c>
      <c r="K111" s="44" t="s">
        <v>17</v>
      </c>
      <c r="L111" s="45" t="s">
        <v>15</v>
      </c>
    </row>
    <row r="112" spans="1:12" s="153" customFormat="1" ht="142.5" customHeight="1">
      <c r="A112" s="151">
        <v>101</v>
      </c>
      <c r="B112" s="152" t="s">
        <v>553</v>
      </c>
      <c r="C112" s="152" t="s">
        <v>349</v>
      </c>
      <c r="D112" s="163" t="s">
        <v>554</v>
      </c>
      <c r="E112" s="152" t="s">
        <v>78</v>
      </c>
      <c r="F112" s="152">
        <v>4</v>
      </c>
      <c r="G112" s="160">
        <f>310204/1.12</f>
        <v>276967.8571428571</v>
      </c>
      <c r="H112" s="161">
        <f t="shared" si="25"/>
        <v>1107871.4285714284</v>
      </c>
      <c r="I112" s="162">
        <f t="shared" ref="I112" si="28">H112*1.12</f>
        <v>1240816</v>
      </c>
      <c r="J112" s="8" t="s">
        <v>562</v>
      </c>
      <c r="K112" s="44" t="s">
        <v>17</v>
      </c>
      <c r="L112" s="45" t="s">
        <v>15</v>
      </c>
    </row>
    <row r="113" spans="1:12" s="153" customFormat="1" ht="142.5" customHeight="1">
      <c r="A113" s="151">
        <v>102</v>
      </c>
      <c r="B113" s="159" t="s">
        <v>555</v>
      </c>
      <c r="C113" s="152" t="s">
        <v>407</v>
      </c>
      <c r="D113" s="152" t="s">
        <v>556</v>
      </c>
      <c r="E113" s="152" t="s">
        <v>78</v>
      </c>
      <c r="F113" s="152">
        <v>8</v>
      </c>
      <c r="G113" s="81">
        <f>1455300/1.12</f>
        <v>1299374.9999999998</v>
      </c>
      <c r="H113" s="161">
        <f t="shared" si="25"/>
        <v>10394999.999999998</v>
      </c>
      <c r="I113" s="162">
        <f t="shared" ref="I113" si="29">H113*1.12</f>
        <v>11642399.999999998</v>
      </c>
      <c r="J113" s="8" t="s">
        <v>242</v>
      </c>
      <c r="K113" s="44" t="s">
        <v>17</v>
      </c>
      <c r="L113" s="45" t="s">
        <v>15</v>
      </c>
    </row>
    <row r="114" spans="1:12" s="153" customFormat="1" ht="271.5" customHeight="1">
      <c r="A114" s="151">
        <v>103</v>
      </c>
      <c r="B114" s="164" t="s">
        <v>558</v>
      </c>
      <c r="C114" s="156" t="s">
        <v>559</v>
      </c>
      <c r="D114" s="165" t="s">
        <v>560</v>
      </c>
      <c r="E114" s="156" t="s">
        <v>78</v>
      </c>
      <c r="F114" s="156">
        <v>1</v>
      </c>
      <c r="G114" s="166">
        <f>1275000/1.12</f>
        <v>1138392.857142857</v>
      </c>
      <c r="H114" s="161">
        <f t="shared" si="25"/>
        <v>1138392.857142857</v>
      </c>
      <c r="I114" s="162">
        <f t="shared" ref="I114" si="30">H114*1.12</f>
        <v>1275000</v>
      </c>
      <c r="J114" s="8" t="s">
        <v>561</v>
      </c>
      <c r="K114" s="44" t="s">
        <v>17</v>
      </c>
      <c r="L114" s="45" t="s">
        <v>15</v>
      </c>
    </row>
    <row r="115" spans="1:12" s="11" customFormat="1" ht="28.5" customHeight="1">
      <c r="A115" s="21"/>
      <c r="B115" s="23"/>
      <c r="C115" s="23"/>
      <c r="D115" s="23"/>
      <c r="E115" s="23"/>
      <c r="F115" s="23"/>
      <c r="G115" s="23"/>
      <c r="H115" s="87">
        <f>SUM(H12:H114)</f>
        <v>308732460.65571427</v>
      </c>
      <c r="I115" s="87">
        <f>SUM(I12:I114)</f>
        <v>345780355.93440008</v>
      </c>
      <c r="J115" s="23"/>
      <c r="K115" s="24"/>
      <c r="L115" s="24"/>
    </row>
    <row r="116" spans="1:12" s="11" customFormat="1" ht="28.5" customHeight="1">
      <c r="A116" s="25"/>
      <c r="B116" s="178" t="s">
        <v>37</v>
      </c>
      <c r="C116" s="179"/>
      <c r="D116" s="179"/>
      <c r="E116" s="179"/>
      <c r="F116" s="179"/>
      <c r="G116" s="179"/>
      <c r="H116" s="179"/>
      <c r="I116" s="179"/>
      <c r="J116" s="179"/>
      <c r="K116" s="179"/>
      <c r="L116" s="180"/>
    </row>
    <row r="117" spans="1:12" ht="168.75" customHeight="1">
      <c r="A117" s="46">
        <v>1</v>
      </c>
      <c r="B117" s="14" t="s">
        <v>61</v>
      </c>
      <c r="C117" s="14" t="s">
        <v>48</v>
      </c>
      <c r="D117" s="14" t="s">
        <v>49</v>
      </c>
      <c r="E117" s="48" t="s">
        <v>47</v>
      </c>
      <c r="F117" s="14">
        <v>1</v>
      </c>
      <c r="G117" s="44"/>
      <c r="H117" s="44">
        <v>38557025</v>
      </c>
      <c r="I117" s="44">
        <f>H117*1.12</f>
        <v>43183868.000000007</v>
      </c>
      <c r="J117" s="14" t="s">
        <v>159</v>
      </c>
      <c r="K117" s="14"/>
      <c r="L117" s="42" t="s">
        <v>15</v>
      </c>
    </row>
    <row r="118" spans="1:12" s="11" customFormat="1" ht="28.5" customHeight="1">
      <c r="A118" s="21"/>
      <c r="B118" s="176" t="s">
        <v>38</v>
      </c>
      <c r="C118" s="177"/>
      <c r="D118" s="177"/>
      <c r="E118" s="177"/>
      <c r="F118" s="177"/>
      <c r="G118" s="177"/>
      <c r="H118" s="22">
        <f>H117</f>
        <v>38557025</v>
      </c>
      <c r="I118" s="22">
        <f>I117</f>
        <v>43183868.000000007</v>
      </c>
      <c r="J118" s="23" t="s">
        <v>0</v>
      </c>
      <c r="K118" s="24"/>
      <c r="L118" s="24"/>
    </row>
    <row r="119" spans="1:12" s="11" customFormat="1" ht="23.25" customHeight="1">
      <c r="A119" s="25"/>
      <c r="B119" s="187" t="s">
        <v>27</v>
      </c>
      <c r="C119" s="188"/>
      <c r="D119" s="188"/>
      <c r="E119" s="188"/>
      <c r="F119" s="188"/>
      <c r="G119" s="188"/>
      <c r="H119" s="188"/>
      <c r="I119" s="188"/>
      <c r="J119" s="188"/>
      <c r="K119" s="188"/>
      <c r="L119" s="189"/>
    </row>
    <row r="120" spans="1:12" s="76" customFormat="1" ht="54.75" customHeight="1">
      <c r="A120" s="46">
        <v>1</v>
      </c>
      <c r="B120" s="37" t="s">
        <v>39</v>
      </c>
      <c r="C120" s="42" t="s">
        <v>14</v>
      </c>
      <c r="D120" s="37" t="s">
        <v>333</v>
      </c>
      <c r="E120" s="43" t="s">
        <v>10</v>
      </c>
      <c r="F120" s="43">
        <v>1</v>
      </c>
      <c r="G120" s="5"/>
      <c r="H120" s="5">
        <v>2986607</v>
      </c>
      <c r="I120" s="5">
        <f t="shared" ref="I120:I122" si="31">H120*1.12</f>
        <v>3344999.8400000003</v>
      </c>
      <c r="J120" s="45" t="s">
        <v>59</v>
      </c>
      <c r="K120" s="45"/>
      <c r="L120" s="36" t="s">
        <v>320</v>
      </c>
    </row>
    <row r="121" spans="1:12" ht="60">
      <c r="A121" s="46">
        <v>2</v>
      </c>
      <c r="B121" s="35" t="s">
        <v>12</v>
      </c>
      <c r="C121" s="42" t="s">
        <v>14</v>
      </c>
      <c r="D121" s="35" t="s">
        <v>40</v>
      </c>
      <c r="E121" s="43" t="s">
        <v>10</v>
      </c>
      <c r="F121" s="43">
        <v>1</v>
      </c>
      <c r="G121" s="5"/>
      <c r="H121" s="5">
        <v>1832000</v>
      </c>
      <c r="I121" s="5">
        <f t="shared" si="31"/>
        <v>2051840.0000000002</v>
      </c>
      <c r="J121" s="45" t="s">
        <v>59</v>
      </c>
      <c r="K121" s="45"/>
      <c r="L121" s="36" t="s">
        <v>41</v>
      </c>
    </row>
    <row r="122" spans="1:12" ht="58.5" customHeight="1">
      <c r="A122" s="46">
        <v>3</v>
      </c>
      <c r="B122" s="45" t="s">
        <v>25</v>
      </c>
      <c r="C122" s="7" t="s">
        <v>14</v>
      </c>
      <c r="D122" s="45" t="s">
        <v>42</v>
      </c>
      <c r="E122" s="7" t="s">
        <v>10</v>
      </c>
      <c r="F122" s="45">
        <v>1</v>
      </c>
      <c r="G122" s="8"/>
      <c r="H122" s="39">
        <v>1926000</v>
      </c>
      <c r="I122" s="47">
        <f t="shared" si="31"/>
        <v>2157120</v>
      </c>
      <c r="J122" s="7" t="s">
        <v>59</v>
      </c>
      <c r="K122" s="7"/>
      <c r="L122" s="7" t="s">
        <v>16</v>
      </c>
    </row>
    <row r="123" spans="1:12" ht="69.75" customHeight="1">
      <c r="A123" s="46">
        <v>4</v>
      </c>
      <c r="B123" s="45" t="s">
        <v>57</v>
      </c>
      <c r="C123" s="7" t="s">
        <v>14</v>
      </c>
      <c r="D123" s="45" t="s">
        <v>58</v>
      </c>
      <c r="E123" s="7" t="s">
        <v>10</v>
      </c>
      <c r="F123" s="45">
        <v>1</v>
      </c>
      <c r="G123" s="8"/>
      <c r="H123" s="62" t="s">
        <v>128</v>
      </c>
      <c r="I123" s="47"/>
      <c r="J123" s="45"/>
      <c r="K123" s="7"/>
      <c r="L123" s="7"/>
    </row>
    <row r="124" spans="1:12" ht="105" customHeight="1">
      <c r="A124" s="46">
        <v>5</v>
      </c>
      <c r="B124" s="7" t="s">
        <v>55</v>
      </c>
      <c r="C124" s="42" t="s">
        <v>14</v>
      </c>
      <c r="D124" s="7" t="s">
        <v>56</v>
      </c>
      <c r="E124" s="7" t="s">
        <v>10</v>
      </c>
      <c r="F124" s="45">
        <v>1</v>
      </c>
      <c r="G124" s="61"/>
      <c r="H124" s="62" t="s">
        <v>128</v>
      </c>
      <c r="I124" s="63"/>
      <c r="J124" s="45"/>
      <c r="K124" s="7"/>
      <c r="L124" s="7"/>
    </row>
    <row r="125" spans="1:12" s="76" customFormat="1" ht="105" customHeight="1">
      <c r="A125" s="46">
        <v>6</v>
      </c>
      <c r="B125" s="7" t="s">
        <v>154</v>
      </c>
      <c r="C125" s="42" t="s">
        <v>14</v>
      </c>
      <c r="D125" s="69" t="s">
        <v>157</v>
      </c>
      <c r="E125" s="7" t="s">
        <v>10</v>
      </c>
      <c r="F125" s="45">
        <v>1</v>
      </c>
      <c r="G125" s="70"/>
      <c r="H125" s="39">
        <v>800000</v>
      </c>
      <c r="I125" s="5">
        <f>H125*1.12</f>
        <v>896000.00000000012</v>
      </c>
      <c r="J125" s="7" t="s">
        <v>144</v>
      </c>
      <c r="K125" s="7"/>
      <c r="L125" s="44" t="s">
        <v>15</v>
      </c>
    </row>
    <row r="126" spans="1:12" s="76" customFormat="1" ht="105" customHeight="1">
      <c r="A126" s="46">
        <v>7</v>
      </c>
      <c r="B126" s="7" t="s">
        <v>155</v>
      </c>
      <c r="C126" s="42" t="s">
        <v>14</v>
      </c>
      <c r="D126" s="14" t="s">
        <v>158</v>
      </c>
      <c r="E126" s="7" t="s">
        <v>10</v>
      </c>
      <c r="F126" s="45">
        <v>1</v>
      </c>
      <c r="G126" s="70"/>
      <c r="H126" s="39">
        <v>2500000</v>
      </c>
      <c r="I126" s="5">
        <f>H126*1.12</f>
        <v>2800000.0000000005</v>
      </c>
      <c r="J126" s="7" t="s">
        <v>144</v>
      </c>
      <c r="K126" s="7"/>
      <c r="L126" s="44" t="s">
        <v>15</v>
      </c>
    </row>
    <row r="127" spans="1:12" s="76" customFormat="1" ht="105" customHeight="1">
      <c r="A127" s="46">
        <v>8</v>
      </c>
      <c r="B127" s="7" t="s">
        <v>195</v>
      </c>
      <c r="C127" s="42" t="s">
        <v>14</v>
      </c>
      <c r="D127" s="14" t="s">
        <v>191</v>
      </c>
      <c r="E127" s="7" t="s">
        <v>10</v>
      </c>
      <c r="F127" s="45">
        <v>1</v>
      </c>
      <c r="G127" s="70"/>
      <c r="H127" s="39">
        <v>1500000</v>
      </c>
      <c r="I127" s="5">
        <f>H127*1.18</f>
        <v>1770000</v>
      </c>
      <c r="J127" s="59" t="s">
        <v>192</v>
      </c>
      <c r="K127" s="7"/>
      <c r="L127" s="44" t="s">
        <v>193</v>
      </c>
    </row>
    <row r="128" spans="1:12" s="107" customFormat="1" ht="105" customHeight="1">
      <c r="A128" s="97">
        <v>9</v>
      </c>
      <c r="B128" s="109" t="s">
        <v>268</v>
      </c>
      <c r="C128" s="110" t="s">
        <v>14</v>
      </c>
      <c r="D128" s="100" t="s">
        <v>271</v>
      </c>
      <c r="E128" s="98" t="s">
        <v>10</v>
      </c>
      <c r="F128" s="111">
        <v>1</v>
      </c>
      <c r="G128" s="112"/>
      <c r="H128" s="113">
        <v>4500000</v>
      </c>
      <c r="I128" s="5">
        <f t="shared" ref="I128:I133" si="32">H128*1.12</f>
        <v>5040000.0000000009</v>
      </c>
      <c r="J128" s="114" t="s">
        <v>269</v>
      </c>
      <c r="K128" s="98"/>
      <c r="L128" s="115" t="s">
        <v>270</v>
      </c>
    </row>
    <row r="129" spans="1:12" s="76" customFormat="1" ht="105" customHeight="1">
      <c r="A129" s="46">
        <v>10</v>
      </c>
      <c r="B129" s="135" t="s">
        <v>356</v>
      </c>
      <c r="C129" s="42" t="s">
        <v>349</v>
      </c>
      <c r="D129" s="135" t="s">
        <v>357</v>
      </c>
      <c r="E129" s="7" t="s">
        <v>10</v>
      </c>
      <c r="F129" s="45">
        <v>1</v>
      </c>
      <c r="G129" s="136"/>
      <c r="H129" s="5">
        <v>2000000</v>
      </c>
      <c r="I129" s="5">
        <f t="shared" si="32"/>
        <v>2240000</v>
      </c>
      <c r="J129" s="45" t="s">
        <v>139</v>
      </c>
      <c r="K129" s="7"/>
      <c r="L129" s="44" t="s">
        <v>270</v>
      </c>
    </row>
    <row r="130" spans="1:12" s="76" customFormat="1" ht="93" customHeight="1">
      <c r="A130" s="46">
        <v>11</v>
      </c>
      <c r="B130" s="138" t="s">
        <v>364</v>
      </c>
      <c r="C130" s="134" t="s">
        <v>349</v>
      </c>
      <c r="D130" s="138" t="s">
        <v>366</v>
      </c>
      <c r="E130" s="7" t="s">
        <v>10</v>
      </c>
      <c r="F130" s="45">
        <v>1</v>
      </c>
      <c r="G130" s="92"/>
      <c r="H130" s="92">
        <v>51339.29</v>
      </c>
      <c r="I130" s="129">
        <f t="shared" si="32"/>
        <v>57500.00480000001</v>
      </c>
      <c r="J130" s="45" t="s">
        <v>59</v>
      </c>
      <c r="K130" s="44"/>
      <c r="L130" s="44" t="s">
        <v>15</v>
      </c>
    </row>
    <row r="131" spans="1:12" s="76" customFormat="1" ht="93" customHeight="1">
      <c r="A131" s="46">
        <v>12</v>
      </c>
      <c r="B131" s="138" t="s">
        <v>365</v>
      </c>
      <c r="C131" s="134" t="s">
        <v>349</v>
      </c>
      <c r="D131" s="138" t="s">
        <v>369</v>
      </c>
      <c r="E131" s="7" t="s">
        <v>10</v>
      </c>
      <c r="F131" s="45">
        <v>1</v>
      </c>
      <c r="G131" s="92"/>
      <c r="H131" s="92">
        <v>428.57</v>
      </c>
      <c r="I131" s="129">
        <f t="shared" si="32"/>
        <v>479.99840000000006</v>
      </c>
      <c r="J131" s="45" t="s">
        <v>59</v>
      </c>
      <c r="K131" s="44"/>
      <c r="L131" s="44" t="s">
        <v>15</v>
      </c>
    </row>
    <row r="132" spans="1:12" s="76" customFormat="1" ht="93" customHeight="1">
      <c r="A132" s="46">
        <v>13</v>
      </c>
      <c r="B132" s="138" t="s">
        <v>368</v>
      </c>
      <c r="C132" s="134" t="s">
        <v>349</v>
      </c>
      <c r="D132" s="138" t="s">
        <v>367</v>
      </c>
      <c r="E132" s="7" t="s">
        <v>10</v>
      </c>
      <c r="F132" s="45">
        <v>1</v>
      </c>
      <c r="G132" s="92"/>
      <c r="H132" s="92">
        <v>64508.93</v>
      </c>
      <c r="I132" s="129">
        <f t="shared" si="32"/>
        <v>72250.001600000003</v>
      </c>
      <c r="J132" s="45" t="s">
        <v>59</v>
      </c>
      <c r="K132" s="44"/>
      <c r="L132" s="44" t="s">
        <v>15</v>
      </c>
    </row>
    <row r="133" spans="1:12" s="141" customFormat="1" ht="93" customHeight="1">
      <c r="A133" s="46">
        <v>14</v>
      </c>
      <c r="B133" s="138" t="s">
        <v>398</v>
      </c>
      <c r="C133" s="134" t="s">
        <v>349</v>
      </c>
      <c r="D133" s="139" t="s">
        <v>401</v>
      </c>
      <c r="E133" s="7" t="s">
        <v>10</v>
      </c>
      <c r="F133" s="45">
        <v>1</v>
      </c>
      <c r="G133" s="92"/>
      <c r="H133" s="92">
        <v>125000</v>
      </c>
      <c r="I133" s="129">
        <f t="shared" si="32"/>
        <v>140000</v>
      </c>
      <c r="J133" s="45" t="s">
        <v>144</v>
      </c>
      <c r="K133" s="44"/>
      <c r="L133" s="44" t="s">
        <v>15</v>
      </c>
    </row>
    <row r="134" spans="1:12" s="11" customFormat="1" ht="22.5" customHeight="1">
      <c r="A134" s="26"/>
      <c r="B134" s="181" t="s">
        <v>29</v>
      </c>
      <c r="C134" s="182"/>
      <c r="D134" s="182"/>
      <c r="E134" s="182"/>
      <c r="F134" s="182"/>
      <c r="G134" s="183"/>
      <c r="H134" s="88">
        <f>SUM(H120:H133)</f>
        <v>18285883.789999999</v>
      </c>
      <c r="I134" s="88">
        <f>SUM(I120:I133)</f>
        <v>20570189.844800003</v>
      </c>
      <c r="J134" s="23"/>
      <c r="K134" s="24"/>
      <c r="L134" s="24"/>
    </row>
    <row r="135" spans="1:12" s="11" customFormat="1" ht="24" customHeight="1">
      <c r="A135" s="26"/>
      <c r="B135" s="181" t="s">
        <v>30</v>
      </c>
      <c r="C135" s="182"/>
      <c r="D135" s="182"/>
      <c r="E135" s="182"/>
      <c r="F135" s="182"/>
      <c r="G135" s="183"/>
      <c r="H135" s="88">
        <f>H115+H134+H118</f>
        <v>365575369.44571429</v>
      </c>
      <c r="I135" s="88">
        <f>I115+I134+I118</f>
        <v>409534413.77920008</v>
      </c>
      <c r="J135" s="23"/>
      <c r="K135" s="24"/>
      <c r="L135" s="24"/>
    </row>
    <row r="136" spans="1:12" ht="43.5" customHeight="1">
      <c r="A136" s="27"/>
      <c r="B136" s="170" t="s">
        <v>33</v>
      </c>
      <c r="C136" s="171"/>
      <c r="D136" s="171"/>
      <c r="E136" s="171"/>
      <c r="F136" s="171"/>
      <c r="G136" s="171"/>
      <c r="H136" s="171"/>
      <c r="I136" s="171"/>
      <c r="J136" s="171"/>
      <c r="K136" s="171"/>
      <c r="L136" s="172"/>
    </row>
    <row r="137" spans="1:12" s="11" customFormat="1" ht="26.25" customHeight="1">
      <c r="A137" s="28"/>
      <c r="B137" s="187" t="s">
        <v>26</v>
      </c>
      <c r="C137" s="188"/>
      <c r="D137" s="188"/>
      <c r="E137" s="188"/>
      <c r="F137" s="188"/>
      <c r="G137" s="188"/>
      <c r="H137" s="188"/>
      <c r="I137" s="188"/>
      <c r="J137" s="188"/>
      <c r="K137" s="188"/>
      <c r="L137" s="189"/>
    </row>
    <row r="138" spans="1:12" ht="54.75" customHeight="1">
      <c r="A138" s="46">
        <v>1</v>
      </c>
      <c r="B138" s="35" t="s">
        <v>13</v>
      </c>
      <c r="C138" s="42" t="s">
        <v>35</v>
      </c>
      <c r="D138" s="35" t="s">
        <v>13</v>
      </c>
      <c r="E138" s="43" t="s">
        <v>11</v>
      </c>
      <c r="F138" s="43">
        <v>1</v>
      </c>
      <c r="G138" s="5">
        <v>2974000</v>
      </c>
      <c r="H138" s="5">
        <f>F138*G138</f>
        <v>2974000</v>
      </c>
      <c r="I138" s="5">
        <f t="shared" ref="I138:I156" si="33">H138*1.12</f>
        <v>3330880.0000000005</v>
      </c>
      <c r="J138" s="45" t="s">
        <v>59</v>
      </c>
      <c r="K138" s="45" t="s">
        <v>17</v>
      </c>
      <c r="L138" s="36" t="s">
        <v>15</v>
      </c>
    </row>
    <row r="139" spans="1:12" ht="57.75" customHeight="1">
      <c r="A139" s="46">
        <v>2</v>
      </c>
      <c r="B139" s="35" t="s">
        <v>21</v>
      </c>
      <c r="C139" s="42" t="s">
        <v>35</v>
      </c>
      <c r="D139" s="14" t="s">
        <v>94</v>
      </c>
      <c r="E139" s="43" t="s">
        <v>22</v>
      </c>
      <c r="F139" s="43">
        <v>1338</v>
      </c>
      <c r="G139" s="5">
        <v>477</v>
      </c>
      <c r="H139" s="5">
        <f t="shared" ref="H139" si="34">F139*G139</f>
        <v>638226</v>
      </c>
      <c r="I139" s="5">
        <f t="shared" si="33"/>
        <v>714813.12000000011</v>
      </c>
      <c r="J139" s="45" t="s">
        <v>129</v>
      </c>
      <c r="K139" s="45" t="s">
        <v>17</v>
      </c>
      <c r="L139" s="36" t="s">
        <v>15</v>
      </c>
    </row>
    <row r="140" spans="1:12" ht="187.5" customHeight="1">
      <c r="A140" s="46">
        <v>3</v>
      </c>
      <c r="B140" s="14" t="s">
        <v>53</v>
      </c>
      <c r="C140" s="42" t="s">
        <v>35</v>
      </c>
      <c r="D140" s="14" t="s">
        <v>54</v>
      </c>
      <c r="E140" s="43" t="s">
        <v>43</v>
      </c>
      <c r="F140" s="43">
        <v>123</v>
      </c>
      <c r="G140" s="5">
        <f>H140/F140</f>
        <v>2235.7723577235774</v>
      </c>
      <c r="H140" s="5">
        <f>I140/1.12</f>
        <v>275000</v>
      </c>
      <c r="I140" s="5">
        <v>308000</v>
      </c>
      <c r="J140" s="45" t="s">
        <v>60</v>
      </c>
      <c r="K140" s="45" t="s">
        <v>17</v>
      </c>
      <c r="L140" s="36" t="s">
        <v>15</v>
      </c>
    </row>
    <row r="141" spans="1:12" ht="153.75" customHeight="1">
      <c r="A141" s="46">
        <v>4</v>
      </c>
      <c r="B141" s="7" t="s">
        <v>76</v>
      </c>
      <c r="C141" s="42" t="s">
        <v>67</v>
      </c>
      <c r="D141" s="14" t="s">
        <v>100</v>
      </c>
      <c r="E141" s="43" t="s">
        <v>43</v>
      </c>
      <c r="F141" s="43">
        <v>1</v>
      </c>
      <c r="G141" s="5">
        <f>10406*255</f>
        <v>2653530</v>
      </c>
      <c r="H141" s="5">
        <f t="shared" ref="H141" si="35">F141*G141</f>
        <v>2653530</v>
      </c>
      <c r="I141" s="5">
        <f t="shared" ref="I141" si="36">H141*1.12</f>
        <v>2971953.6</v>
      </c>
      <c r="J141" s="8" t="s">
        <v>77</v>
      </c>
      <c r="K141" s="45" t="s">
        <v>75</v>
      </c>
      <c r="L141" s="36" t="s">
        <v>15</v>
      </c>
    </row>
    <row r="142" spans="1:12" ht="162.75" customHeight="1">
      <c r="A142" s="46">
        <v>5</v>
      </c>
      <c r="B142" s="45" t="s">
        <v>66</v>
      </c>
      <c r="C142" s="42" t="s">
        <v>67</v>
      </c>
      <c r="D142" s="53" t="s">
        <v>96</v>
      </c>
      <c r="E142" s="43" t="s">
        <v>43</v>
      </c>
      <c r="F142" s="43">
        <v>1</v>
      </c>
      <c r="G142" s="54">
        <f>26460*255</f>
        <v>6747300</v>
      </c>
      <c r="H142" s="5">
        <f>F142*G142</f>
        <v>6747300</v>
      </c>
      <c r="I142" s="5">
        <f t="shared" si="33"/>
        <v>7556976.0000000009</v>
      </c>
      <c r="J142" s="8" t="s">
        <v>71</v>
      </c>
      <c r="K142" s="45" t="s">
        <v>75</v>
      </c>
      <c r="L142" s="36" t="s">
        <v>15</v>
      </c>
    </row>
    <row r="143" spans="1:12" ht="162.75" customHeight="1">
      <c r="A143" s="46">
        <v>6</v>
      </c>
      <c r="B143" s="45" t="s">
        <v>68</v>
      </c>
      <c r="C143" s="42" t="s">
        <v>67</v>
      </c>
      <c r="D143" s="14" t="s">
        <v>97</v>
      </c>
      <c r="E143" s="43" t="s">
        <v>43</v>
      </c>
      <c r="F143" s="43">
        <v>1</v>
      </c>
      <c r="G143" s="54">
        <f>22458*255</f>
        <v>5726790</v>
      </c>
      <c r="H143" s="5">
        <f t="shared" ref="H143:H156" si="37">F143*G143</f>
        <v>5726790</v>
      </c>
      <c r="I143" s="5">
        <f t="shared" si="33"/>
        <v>6414004.8000000007</v>
      </c>
      <c r="J143" s="8" t="s">
        <v>72</v>
      </c>
      <c r="K143" s="45" t="s">
        <v>75</v>
      </c>
      <c r="L143" s="36" t="s">
        <v>15</v>
      </c>
    </row>
    <row r="144" spans="1:12" ht="162.75" customHeight="1">
      <c r="A144" s="46">
        <v>7</v>
      </c>
      <c r="B144" s="45" t="s">
        <v>69</v>
      </c>
      <c r="C144" s="42" t="s">
        <v>67</v>
      </c>
      <c r="D144" s="14" t="s">
        <v>98</v>
      </c>
      <c r="E144" s="43" t="s">
        <v>43</v>
      </c>
      <c r="F144" s="43">
        <v>1</v>
      </c>
      <c r="G144" s="54">
        <f>10756*255</f>
        <v>2742780</v>
      </c>
      <c r="H144" s="5">
        <f t="shared" si="37"/>
        <v>2742780</v>
      </c>
      <c r="I144" s="5">
        <f t="shared" si="33"/>
        <v>3071913.6</v>
      </c>
      <c r="J144" s="8" t="s">
        <v>73</v>
      </c>
      <c r="K144" s="45" t="s">
        <v>75</v>
      </c>
      <c r="L144" s="36" t="s">
        <v>15</v>
      </c>
    </row>
    <row r="145" spans="1:13" ht="227.25" customHeight="1">
      <c r="A145" s="46">
        <v>8</v>
      </c>
      <c r="B145" s="45" t="s">
        <v>70</v>
      </c>
      <c r="C145" s="42" t="s">
        <v>67</v>
      </c>
      <c r="D145" s="14" t="s">
        <v>99</v>
      </c>
      <c r="E145" s="43" t="s">
        <v>43</v>
      </c>
      <c r="F145" s="43">
        <v>1</v>
      </c>
      <c r="G145" s="54">
        <f>211591*255</f>
        <v>53955705</v>
      </c>
      <c r="H145" s="5">
        <f t="shared" si="37"/>
        <v>53955705</v>
      </c>
      <c r="I145" s="5">
        <f t="shared" si="33"/>
        <v>60430389.600000009</v>
      </c>
      <c r="J145" s="8" t="s">
        <v>74</v>
      </c>
      <c r="K145" s="45" t="s">
        <v>75</v>
      </c>
      <c r="L145" s="36" t="s">
        <v>15</v>
      </c>
    </row>
    <row r="146" spans="1:13" ht="105.75" customHeight="1">
      <c r="A146" s="46">
        <v>9</v>
      </c>
      <c r="B146" s="45" t="s">
        <v>102</v>
      </c>
      <c r="C146" s="42" t="s">
        <v>67</v>
      </c>
      <c r="D146" s="14" t="s">
        <v>140</v>
      </c>
      <c r="E146" s="43" t="s">
        <v>43</v>
      </c>
      <c r="F146" s="43">
        <v>1</v>
      </c>
      <c r="G146" s="54">
        <v>319785700</v>
      </c>
      <c r="H146" s="5">
        <f t="shared" si="37"/>
        <v>319785700</v>
      </c>
      <c r="I146" s="5">
        <f t="shared" si="33"/>
        <v>358159984.00000006</v>
      </c>
      <c r="J146" s="8" t="s">
        <v>114</v>
      </c>
      <c r="K146" s="45" t="s">
        <v>75</v>
      </c>
      <c r="L146" s="36" t="s">
        <v>15</v>
      </c>
    </row>
    <row r="147" spans="1:13" ht="105.75" customHeight="1">
      <c r="A147" s="46">
        <v>10</v>
      </c>
      <c r="B147" s="14" t="s">
        <v>107</v>
      </c>
      <c r="C147" s="42" t="s">
        <v>108</v>
      </c>
      <c r="D147" s="14" t="s">
        <v>109</v>
      </c>
      <c r="E147" s="43" t="s">
        <v>110</v>
      </c>
      <c r="F147" s="43">
        <v>7200</v>
      </c>
      <c r="G147" s="60">
        <v>114.643</v>
      </c>
      <c r="H147" s="60">
        <f t="shared" si="37"/>
        <v>825429.6</v>
      </c>
      <c r="I147" s="60">
        <f t="shared" si="33"/>
        <v>924481.15200000012</v>
      </c>
      <c r="J147" s="14" t="s">
        <v>59</v>
      </c>
      <c r="K147" s="14" t="s">
        <v>17</v>
      </c>
      <c r="L147" s="42" t="s">
        <v>15</v>
      </c>
    </row>
    <row r="148" spans="1:13" s="158" customFormat="1" ht="105.75" customHeight="1">
      <c r="A148" s="46">
        <v>11</v>
      </c>
      <c r="B148" s="35" t="s">
        <v>141</v>
      </c>
      <c r="C148" s="42" t="s">
        <v>108</v>
      </c>
      <c r="D148" s="35" t="s">
        <v>142</v>
      </c>
      <c r="E148" s="43" t="s">
        <v>143</v>
      </c>
      <c r="F148" s="43">
        <v>550</v>
      </c>
      <c r="G148" s="60">
        <v>6250</v>
      </c>
      <c r="H148" s="5">
        <f t="shared" si="37"/>
        <v>3437500</v>
      </c>
      <c r="I148" s="5">
        <f t="shared" si="33"/>
        <v>3850000.0000000005</v>
      </c>
      <c r="J148" s="14" t="s">
        <v>59</v>
      </c>
      <c r="K148" s="14" t="s">
        <v>17</v>
      </c>
      <c r="L148" s="42" t="s">
        <v>15</v>
      </c>
    </row>
    <row r="149" spans="1:13" ht="134.25" customHeight="1">
      <c r="A149" s="46">
        <v>12</v>
      </c>
      <c r="B149" s="7" t="s">
        <v>137</v>
      </c>
      <c r="C149" s="42" t="s">
        <v>108</v>
      </c>
      <c r="D149" s="14" t="s">
        <v>138</v>
      </c>
      <c r="E149" s="43" t="s">
        <v>43</v>
      </c>
      <c r="F149" s="43">
        <v>1</v>
      </c>
      <c r="G149" s="60">
        <v>464650</v>
      </c>
      <c r="H149" s="5">
        <f t="shared" si="37"/>
        <v>464650</v>
      </c>
      <c r="I149" s="60">
        <f t="shared" si="33"/>
        <v>520408.00000000006</v>
      </c>
      <c r="J149" s="8" t="s">
        <v>139</v>
      </c>
      <c r="K149" s="14" t="s">
        <v>17</v>
      </c>
      <c r="L149" s="36" t="s">
        <v>15</v>
      </c>
    </row>
    <row r="150" spans="1:13" ht="109.5" customHeight="1">
      <c r="A150" s="46">
        <v>13</v>
      </c>
      <c r="B150" s="66" t="s">
        <v>145</v>
      </c>
      <c r="C150" s="67" t="s">
        <v>108</v>
      </c>
      <c r="D150" s="67" t="s">
        <v>146</v>
      </c>
      <c r="E150" s="68" t="s">
        <v>11</v>
      </c>
      <c r="F150" s="68">
        <v>1</v>
      </c>
      <c r="G150" s="60">
        <v>412750</v>
      </c>
      <c r="H150" s="5">
        <f t="shared" si="37"/>
        <v>412750</v>
      </c>
      <c r="I150" s="60">
        <f t="shared" si="33"/>
        <v>462280.00000000006</v>
      </c>
      <c r="J150" s="8" t="s">
        <v>139</v>
      </c>
      <c r="K150" s="14" t="s">
        <v>17</v>
      </c>
      <c r="L150" s="36" t="s">
        <v>15</v>
      </c>
    </row>
    <row r="151" spans="1:13" ht="98.25" customHeight="1">
      <c r="A151" s="46">
        <v>14</v>
      </c>
      <c r="B151" s="7" t="s">
        <v>149</v>
      </c>
      <c r="C151" s="67" t="s">
        <v>108</v>
      </c>
      <c r="D151" s="67" t="s">
        <v>148</v>
      </c>
      <c r="E151" s="68" t="s">
        <v>11</v>
      </c>
      <c r="F151" s="68">
        <v>1</v>
      </c>
      <c r="G151" s="60">
        <v>750000</v>
      </c>
      <c r="H151" s="5">
        <f t="shared" si="37"/>
        <v>750000</v>
      </c>
      <c r="I151" s="5">
        <f t="shared" si="33"/>
        <v>840000.00000000012</v>
      </c>
      <c r="J151" s="8" t="s">
        <v>147</v>
      </c>
      <c r="K151" s="14" t="s">
        <v>17</v>
      </c>
      <c r="L151" s="36" t="s">
        <v>15</v>
      </c>
    </row>
    <row r="152" spans="1:13" ht="90.75" customHeight="1">
      <c r="A152" s="46">
        <v>15</v>
      </c>
      <c r="B152" s="7" t="s">
        <v>150</v>
      </c>
      <c r="C152" s="67" t="s">
        <v>108</v>
      </c>
      <c r="D152" s="67" t="s">
        <v>156</v>
      </c>
      <c r="E152" s="68" t="s">
        <v>11</v>
      </c>
      <c r="F152" s="68">
        <v>1</v>
      </c>
      <c r="G152" s="60">
        <v>1260311</v>
      </c>
      <c r="H152" s="5">
        <f t="shared" si="37"/>
        <v>1260311</v>
      </c>
      <c r="I152" s="5">
        <f t="shared" si="33"/>
        <v>1411548.32</v>
      </c>
      <c r="J152" s="8" t="s">
        <v>139</v>
      </c>
      <c r="K152" s="14" t="s">
        <v>17</v>
      </c>
      <c r="L152" s="36" t="s">
        <v>15</v>
      </c>
    </row>
    <row r="153" spans="1:13" s="76" customFormat="1" ht="113.25" customHeight="1">
      <c r="A153" s="46">
        <v>16</v>
      </c>
      <c r="B153" s="7" t="s">
        <v>160</v>
      </c>
      <c r="C153" s="67" t="s">
        <v>108</v>
      </c>
      <c r="D153" s="7" t="s">
        <v>164</v>
      </c>
      <c r="E153" s="68" t="s">
        <v>11</v>
      </c>
      <c r="F153" s="68">
        <v>1</v>
      </c>
      <c r="G153" s="60">
        <v>10101600</v>
      </c>
      <c r="H153" s="5">
        <f t="shared" si="37"/>
        <v>10101600</v>
      </c>
      <c r="I153" s="5">
        <f t="shared" si="33"/>
        <v>11313792.000000002</v>
      </c>
      <c r="J153" s="8" t="s">
        <v>161</v>
      </c>
      <c r="K153" s="14" t="s">
        <v>17</v>
      </c>
      <c r="L153" s="36" t="s">
        <v>15</v>
      </c>
    </row>
    <row r="154" spans="1:13" ht="90.75" customHeight="1">
      <c r="A154" s="46">
        <v>17</v>
      </c>
      <c r="B154" s="7" t="s">
        <v>162</v>
      </c>
      <c r="C154" s="67" t="s">
        <v>108</v>
      </c>
      <c r="D154" s="67" t="s">
        <v>163</v>
      </c>
      <c r="E154" s="68" t="s">
        <v>11</v>
      </c>
      <c r="F154" s="68">
        <v>1</v>
      </c>
      <c r="G154" s="60">
        <v>224163</v>
      </c>
      <c r="H154" s="5">
        <f t="shared" si="37"/>
        <v>224163</v>
      </c>
      <c r="I154" s="60">
        <f t="shared" si="33"/>
        <v>251062.56000000003</v>
      </c>
      <c r="J154" s="8" t="s">
        <v>147</v>
      </c>
      <c r="K154" s="14" t="s">
        <v>17</v>
      </c>
      <c r="L154" s="36" t="s">
        <v>15</v>
      </c>
    </row>
    <row r="155" spans="1:13" ht="103.5" customHeight="1">
      <c r="A155" s="46">
        <v>18</v>
      </c>
      <c r="B155" s="7" t="s">
        <v>178</v>
      </c>
      <c r="C155" s="67" t="s">
        <v>108</v>
      </c>
      <c r="D155" s="14" t="s">
        <v>100</v>
      </c>
      <c r="E155" s="68" t="s">
        <v>11</v>
      </c>
      <c r="F155" s="68">
        <v>1</v>
      </c>
      <c r="G155" s="60">
        <v>774740</v>
      </c>
      <c r="H155" s="5">
        <f t="shared" si="37"/>
        <v>774740</v>
      </c>
      <c r="I155" s="60">
        <f t="shared" si="33"/>
        <v>867708.8</v>
      </c>
      <c r="J155" s="8" t="s">
        <v>179</v>
      </c>
      <c r="K155" s="14" t="s">
        <v>17</v>
      </c>
      <c r="L155" s="36" t="s">
        <v>15</v>
      </c>
    </row>
    <row r="156" spans="1:13" ht="90.75" customHeight="1">
      <c r="A156" s="46">
        <v>19</v>
      </c>
      <c r="B156" s="7" t="s">
        <v>180</v>
      </c>
      <c r="C156" s="67" t="s">
        <v>67</v>
      </c>
      <c r="D156" s="79" t="s">
        <v>221</v>
      </c>
      <c r="E156" s="68" t="s">
        <v>11</v>
      </c>
      <c r="F156" s="68">
        <v>1</v>
      </c>
      <c r="G156" s="60">
        <v>87028020</v>
      </c>
      <c r="H156" s="5">
        <f t="shared" si="37"/>
        <v>87028020</v>
      </c>
      <c r="I156" s="60">
        <f t="shared" si="33"/>
        <v>97471382.400000006</v>
      </c>
      <c r="J156" s="8" t="s">
        <v>181</v>
      </c>
      <c r="K156" s="14" t="s">
        <v>75</v>
      </c>
      <c r="L156" s="36" t="s">
        <v>15</v>
      </c>
    </row>
    <row r="157" spans="1:13" ht="96" customHeight="1">
      <c r="A157" s="46">
        <v>20</v>
      </c>
      <c r="B157" s="7" t="s">
        <v>186</v>
      </c>
      <c r="C157" s="67" t="s">
        <v>108</v>
      </c>
      <c r="D157" s="67" t="s">
        <v>188</v>
      </c>
      <c r="E157" s="68" t="s">
        <v>11</v>
      </c>
      <c r="F157" s="68">
        <v>1</v>
      </c>
      <c r="G157" s="60">
        <v>706179</v>
      </c>
      <c r="H157" s="5">
        <f t="shared" ref="H157:H160" si="38">F157*G157</f>
        <v>706179</v>
      </c>
      <c r="I157" s="5">
        <f t="shared" ref="I157:I160" si="39">H157*1.12</f>
        <v>790920.4800000001</v>
      </c>
      <c r="J157" s="8" t="s">
        <v>139</v>
      </c>
      <c r="K157" s="14" t="s">
        <v>17</v>
      </c>
      <c r="L157" s="36" t="s">
        <v>15</v>
      </c>
    </row>
    <row r="158" spans="1:13" ht="104.25" customHeight="1">
      <c r="A158" s="46">
        <v>21</v>
      </c>
      <c r="B158" s="7" t="s">
        <v>187</v>
      </c>
      <c r="C158" s="67" t="s">
        <v>108</v>
      </c>
      <c r="D158" s="67" t="s">
        <v>188</v>
      </c>
      <c r="E158" s="68" t="s">
        <v>11</v>
      </c>
      <c r="F158" s="68">
        <v>1</v>
      </c>
      <c r="G158" s="60">
        <v>1236410</v>
      </c>
      <c r="H158" s="5">
        <f t="shared" si="38"/>
        <v>1236410</v>
      </c>
      <c r="I158" s="5">
        <f t="shared" si="39"/>
        <v>1384779.2000000002</v>
      </c>
      <c r="J158" s="8" t="s">
        <v>147</v>
      </c>
      <c r="K158" s="14" t="s">
        <v>17</v>
      </c>
      <c r="L158" s="36" t="s">
        <v>15</v>
      </c>
    </row>
    <row r="159" spans="1:13" s="76" customFormat="1" ht="104.25" customHeight="1">
      <c r="A159" s="46">
        <v>22</v>
      </c>
      <c r="B159" s="7" t="s">
        <v>217</v>
      </c>
      <c r="C159" s="67" t="s">
        <v>108</v>
      </c>
      <c r="D159" s="7" t="s">
        <v>218</v>
      </c>
      <c r="E159" s="68" t="s">
        <v>11</v>
      </c>
      <c r="F159" s="68">
        <v>1</v>
      </c>
      <c r="G159" s="60">
        <v>646615</v>
      </c>
      <c r="H159" s="5">
        <f t="shared" si="38"/>
        <v>646615</v>
      </c>
      <c r="I159" s="5">
        <f t="shared" si="39"/>
        <v>724208.8</v>
      </c>
      <c r="J159" s="8" t="s">
        <v>216</v>
      </c>
      <c r="K159" s="14" t="s">
        <v>17</v>
      </c>
      <c r="L159" s="36" t="s">
        <v>15</v>
      </c>
    </row>
    <row r="160" spans="1:13" ht="104.25" customHeight="1">
      <c r="A160" s="46">
        <v>23</v>
      </c>
      <c r="B160" s="7" t="s">
        <v>209</v>
      </c>
      <c r="C160" s="67" t="s">
        <v>108</v>
      </c>
      <c r="D160" s="14" t="s">
        <v>210</v>
      </c>
      <c r="E160" s="68" t="s">
        <v>11</v>
      </c>
      <c r="F160" s="68">
        <v>1</v>
      </c>
      <c r="G160" s="60">
        <v>2165545</v>
      </c>
      <c r="H160" s="5">
        <f t="shared" si="38"/>
        <v>2165545</v>
      </c>
      <c r="I160" s="60">
        <f t="shared" si="39"/>
        <v>2425410.4000000004</v>
      </c>
      <c r="J160" s="8" t="s">
        <v>219</v>
      </c>
      <c r="K160" s="14" t="s">
        <v>17</v>
      </c>
      <c r="L160" s="36" t="s">
        <v>15</v>
      </c>
      <c r="M160" s="75"/>
    </row>
    <row r="161" spans="1:12" s="75" customFormat="1" ht="111.75" customHeight="1">
      <c r="A161" s="46">
        <v>24</v>
      </c>
      <c r="B161" s="35" t="s">
        <v>214</v>
      </c>
      <c r="C161" s="42" t="s">
        <v>108</v>
      </c>
      <c r="D161" s="35" t="s">
        <v>215</v>
      </c>
      <c r="E161" s="43" t="s">
        <v>11</v>
      </c>
      <c r="F161" s="43">
        <v>1</v>
      </c>
      <c r="G161" s="5">
        <v>2498370.5357142854</v>
      </c>
      <c r="H161" s="5">
        <v>2498370.5357142854</v>
      </c>
      <c r="I161" s="60">
        <f>H161*1.12</f>
        <v>2798175</v>
      </c>
      <c r="J161" s="8" t="s">
        <v>216</v>
      </c>
      <c r="K161" s="14" t="s">
        <v>17</v>
      </c>
      <c r="L161" s="36" t="s">
        <v>15</v>
      </c>
    </row>
    <row r="162" spans="1:12" s="75" customFormat="1" ht="104.25" customHeight="1">
      <c r="A162" s="46">
        <v>25</v>
      </c>
      <c r="B162" s="43" t="s">
        <v>211</v>
      </c>
      <c r="C162" s="14" t="s">
        <v>67</v>
      </c>
      <c r="D162" s="78" t="s">
        <v>212</v>
      </c>
      <c r="E162" s="45" t="s">
        <v>78</v>
      </c>
      <c r="F162" s="45">
        <v>18</v>
      </c>
      <c r="G162" s="8">
        <v>307125</v>
      </c>
      <c r="H162" s="8">
        <v>5528250</v>
      </c>
      <c r="I162" s="5">
        <f>H162*1.12</f>
        <v>6191640.0000000009</v>
      </c>
      <c r="J162" s="8" t="s">
        <v>213</v>
      </c>
      <c r="K162" s="14" t="s">
        <v>75</v>
      </c>
      <c r="L162" s="36" t="s">
        <v>15</v>
      </c>
    </row>
    <row r="163" spans="1:12" s="76" customFormat="1" ht="104.25" customHeight="1">
      <c r="A163" s="46">
        <v>26</v>
      </c>
      <c r="B163" s="7" t="s">
        <v>225</v>
      </c>
      <c r="C163" s="67" t="s">
        <v>108</v>
      </c>
      <c r="D163" s="14" t="s">
        <v>210</v>
      </c>
      <c r="E163" s="68" t="s">
        <v>11</v>
      </c>
      <c r="F163" s="68">
        <v>1</v>
      </c>
      <c r="G163" s="8">
        <v>4097012</v>
      </c>
      <c r="H163" s="5">
        <f t="shared" ref="H163" si="40">F163*G163</f>
        <v>4097012</v>
      </c>
      <c r="I163" s="60">
        <f t="shared" ref="I163:I166" si="41">H163*1.12</f>
        <v>4588653.4400000004</v>
      </c>
      <c r="J163" s="8" t="s">
        <v>226</v>
      </c>
      <c r="K163" s="14" t="s">
        <v>17</v>
      </c>
      <c r="L163" s="36" t="s">
        <v>15</v>
      </c>
    </row>
    <row r="164" spans="1:12" s="76" customFormat="1" ht="104.25" customHeight="1">
      <c r="A164" s="46">
        <v>27</v>
      </c>
      <c r="B164" s="7" t="s">
        <v>250</v>
      </c>
      <c r="C164" s="67" t="s">
        <v>108</v>
      </c>
      <c r="D164" s="14" t="s">
        <v>251</v>
      </c>
      <c r="E164" s="68" t="s">
        <v>11</v>
      </c>
      <c r="F164" s="68">
        <v>1</v>
      </c>
      <c r="G164" s="81">
        <v>955070</v>
      </c>
      <c r="H164" s="81">
        <v>955070</v>
      </c>
      <c r="I164" s="96">
        <f t="shared" si="41"/>
        <v>1069678.4000000001</v>
      </c>
      <c r="J164" s="8" t="s">
        <v>139</v>
      </c>
      <c r="K164" s="14" t="s">
        <v>17</v>
      </c>
      <c r="L164" s="36" t="s">
        <v>15</v>
      </c>
    </row>
    <row r="165" spans="1:12" s="76" customFormat="1" ht="104.25" customHeight="1">
      <c r="A165" s="46">
        <v>28</v>
      </c>
      <c r="B165" s="7" t="s">
        <v>252</v>
      </c>
      <c r="C165" s="67" t="s">
        <v>108</v>
      </c>
      <c r="D165" s="14" t="s">
        <v>251</v>
      </c>
      <c r="E165" s="68" t="s">
        <v>11</v>
      </c>
      <c r="F165" s="68">
        <v>1</v>
      </c>
      <c r="G165" s="81">
        <v>3054619</v>
      </c>
      <c r="H165" s="81">
        <v>3054619</v>
      </c>
      <c r="I165" s="96">
        <f t="shared" si="41"/>
        <v>3421173.2800000003</v>
      </c>
      <c r="J165" s="8" t="s">
        <v>253</v>
      </c>
      <c r="K165" s="14" t="s">
        <v>17</v>
      </c>
      <c r="L165" s="36" t="s">
        <v>15</v>
      </c>
    </row>
    <row r="166" spans="1:12" s="107" customFormat="1" ht="104.25" customHeight="1">
      <c r="A166" s="97">
        <v>29</v>
      </c>
      <c r="B166" s="98" t="s">
        <v>259</v>
      </c>
      <c r="C166" s="99" t="s">
        <v>108</v>
      </c>
      <c r="D166" s="100" t="s">
        <v>260</v>
      </c>
      <c r="E166" s="101" t="s">
        <v>11</v>
      </c>
      <c r="F166" s="101">
        <v>1</v>
      </c>
      <c r="G166" s="102">
        <v>2361396</v>
      </c>
      <c r="H166" s="102">
        <v>2361396</v>
      </c>
      <c r="I166" s="103">
        <f t="shared" si="41"/>
        <v>2644763.5200000005</v>
      </c>
      <c r="J166" s="104" t="s">
        <v>147</v>
      </c>
      <c r="K166" s="105" t="s">
        <v>17</v>
      </c>
      <c r="L166" s="106" t="s">
        <v>15</v>
      </c>
    </row>
    <row r="167" spans="1:12" s="107" customFormat="1" ht="104.25" customHeight="1">
      <c r="A167" s="97">
        <v>30</v>
      </c>
      <c r="B167" s="98" t="s">
        <v>261</v>
      </c>
      <c r="C167" s="99" t="s">
        <v>108</v>
      </c>
      <c r="D167" s="100" t="s">
        <v>260</v>
      </c>
      <c r="E167" s="101" t="s">
        <v>11</v>
      </c>
      <c r="F167" s="101">
        <v>1</v>
      </c>
      <c r="G167" s="102">
        <v>472336</v>
      </c>
      <c r="H167" s="102">
        <v>472336</v>
      </c>
      <c r="I167" s="103">
        <f t="shared" ref="I167:I170" si="42">H167*1.12</f>
        <v>529016.32000000007</v>
      </c>
      <c r="J167" s="104" t="s">
        <v>147</v>
      </c>
      <c r="K167" s="105" t="s">
        <v>17</v>
      </c>
      <c r="L167" s="106" t="s">
        <v>15</v>
      </c>
    </row>
    <row r="168" spans="1:12" s="107" customFormat="1" ht="104.25" customHeight="1">
      <c r="A168" s="97">
        <v>31</v>
      </c>
      <c r="B168" s="98" t="s">
        <v>262</v>
      </c>
      <c r="C168" s="99" t="s">
        <v>108</v>
      </c>
      <c r="D168" s="100" t="s">
        <v>263</v>
      </c>
      <c r="E168" s="101" t="s">
        <v>11</v>
      </c>
      <c r="F168" s="101">
        <v>1</v>
      </c>
      <c r="G168" s="108">
        <v>961500</v>
      </c>
      <c r="H168" s="102">
        <v>961500</v>
      </c>
      <c r="I168" s="103">
        <f t="shared" si="42"/>
        <v>1076880</v>
      </c>
      <c r="J168" s="104" t="s">
        <v>139</v>
      </c>
      <c r="K168" s="105" t="s">
        <v>17</v>
      </c>
      <c r="L168" s="106" t="s">
        <v>15</v>
      </c>
    </row>
    <row r="169" spans="1:12" s="107" customFormat="1" ht="104.25" customHeight="1">
      <c r="A169" s="97">
        <v>32</v>
      </c>
      <c r="B169" s="98" t="s">
        <v>264</v>
      </c>
      <c r="C169" s="99" t="s">
        <v>108</v>
      </c>
      <c r="D169" s="105" t="s">
        <v>265</v>
      </c>
      <c r="E169" s="101" t="s">
        <v>11</v>
      </c>
      <c r="F169" s="101">
        <v>1</v>
      </c>
      <c r="G169" s="108">
        <v>1366500</v>
      </c>
      <c r="H169" s="102">
        <v>1366500</v>
      </c>
      <c r="I169" s="103">
        <f t="shared" si="42"/>
        <v>1530480.0000000002</v>
      </c>
      <c r="J169" s="104" t="s">
        <v>139</v>
      </c>
      <c r="K169" s="105" t="s">
        <v>17</v>
      </c>
      <c r="L169" s="106" t="s">
        <v>15</v>
      </c>
    </row>
    <row r="170" spans="1:12" s="107" customFormat="1" ht="104.25" customHeight="1">
      <c r="A170" s="97">
        <v>33</v>
      </c>
      <c r="B170" s="98" t="s">
        <v>266</v>
      </c>
      <c r="C170" s="99" t="s">
        <v>108</v>
      </c>
      <c r="D170" s="105" t="s">
        <v>267</v>
      </c>
      <c r="E170" s="101" t="s">
        <v>11</v>
      </c>
      <c r="F170" s="101">
        <v>1</v>
      </c>
      <c r="G170" s="108">
        <v>1266600</v>
      </c>
      <c r="H170" s="102">
        <v>1266600</v>
      </c>
      <c r="I170" s="103">
        <f t="shared" si="42"/>
        <v>1418592.0000000002</v>
      </c>
      <c r="J170" s="104" t="s">
        <v>139</v>
      </c>
      <c r="K170" s="105" t="s">
        <v>17</v>
      </c>
      <c r="L170" s="106" t="s">
        <v>15</v>
      </c>
    </row>
    <row r="171" spans="1:12" s="76" customFormat="1" ht="104.25" customHeight="1">
      <c r="A171" s="46">
        <v>34</v>
      </c>
      <c r="B171" s="7" t="s">
        <v>280</v>
      </c>
      <c r="C171" s="67" t="s">
        <v>108</v>
      </c>
      <c r="D171" s="124" t="s">
        <v>260</v>
      </c>
      <c r="E171" s="68" t="s">
        <v>11</v>
      </c>
      <c r="F171" s="68">
        <v>1</v>
      </c>
      <c r="G171" s="81">
        <v>418373</v>
      </c>
      <c r="H171" s="81">
        <v>418373</v>
      </c>
      <c r="I171" s="96">
        <f t="shared" ref="I171:I172" si="43">H171*1.12</f>
        <v>468577.76000000007</v>
      </c>
      <c r="J171" s="8" t="s">
        <v>147</v>
      </c>
      <c r="K171" s="14" t="s">
        <v>17</v>
      </c>
      <c r="L171" s="36" t="s">
        <v>15</v>
      </c>
    </row>
    <row r="172" spans="1:12" s="76" customFormat="1" ht="104.25" customHeight="1">
      <c r="A172" s="46">
        <v>35</v>
      </c>
      <c r="B172" s="7" t="s">
        <v>289</v>
      </c>
      <c r="C172" s="67" t="s">
        <v>108</v>
      </c>
      <c r="D172" s="124" t="s">
        <v>290</v>
      </c>
      <c r="E172" s="68" t="s">
        <v>11</v>
      </c>
      <c r="F172" s="68">
        <v>1</v>
      </c>
      <c r="G172" s="81">
        <v>3588098</v>
      </c>
      <c r="H172" s="81">
        <v>3588098</v>
      </c>
      <c r="I172" s="96">
        <f t="shared" si="43"/>
        <v>4018669.7600000002</v>
      </c>
      <c r="J172" s="8" t="s">
        <v>147</v>
      </c>
      <c r="K172" s="14" t="s">
        <v>17</v>
      </c>
      <c r="L172" s="36" t="s">
        <v>15</v>
      </c>
    </row>
    <row r="173" spans="1:12" s="76" customFormat="1" ht="104.25" customHeight="1">
      <c r="A173" s="46">
        <v>36</v>
      </c>
      <c r="B173" s="7" t="s">
        <v>298</v>
      </c>
      <c r="C173" s="67" t="s">
        <v>108</v>
      </c>
      <c r="D173" s="124" t="s">
        <v>299</v>
      </c>
      <c r="E173" s="68" t="s">
        <v>11</v>
      </c>
      <c r="F173" s="68">
        <v>1</v>
      </c>
      <c r="G173" s="81">
        <v>854439</v>
      </c>
      <c r="H173" s="81">
        <v>854439</v>
      </c>
      <c r="I173" s="96">
        <f t="shared" ref="I173:I174" si="44">H173*1.12</f>
        <v>956971.68</v>
      </c>
      <c r="J173" s="8" t="s">
        <v>302</v>
      </c>
      <c r="K173" s="14" t="s">
        <v>17</v>
      </c>
      <c r="L173" s="36" t="s">
        <v>15</v>
      </c>
    </row>
    <row r="174" spans="1:12" s="76" customFormat="1" ht="104.25" customHeight="1">
      <c r="A174" s="46">
        <v>37</v>
      </c>
      <c r="B174" s="7" t="s">
        <v>310</v>
      </c>
      <c r="C174" s="67" t="s">
        <v>108</v>
      </c>
      <c r="D174" s="14" t="s">
        <v>309</v>
      </c>
      <c r="E174" s="68" t="s">
        <v>11</v>
      </c>
      <c r="F174" s="68">
        <v>1</v>
      </c>
      <c r="G174" s="81">
        <v>890520</v>
      </c>
      <c r="H174" s="81">
        <v>890520</v>
      </c>
      <c r="I174" s="96">
        <f t="shared" si="44"/>
        <v>997382.40000000014</v>
      </c>
      <c r="J174" s="8" t="s">
        <v>147</v>
      </c>
      <c r="K174" s="14" t="s">
        <v>17</v>
      </c>
      <c r="L174" s="36" t="s">
        <v>15</v>
      </c>
    </row>
    <row r="175" spans="1:12" s="76" customFormat="1" ht="104.25" customHeight="1">
      <c r="A175" s="46">
        <v>38</v>
      </c>
      <c r="B175" s="7" t="s">
        <v>311</v>
      </c>
      <c r="C175" s="67" t="s">
        <v>108</v>
      </c>
      <c r="D175" s="14" t="s">
        <v>312</v>
      </c>
      <c r="E175" s="68" t="s">
        <v>11</v>
      </c>
      <c r="F175" s="68">
        <v>1</v>
      </c>
      <c r="G175" s="81">
        <v>229464.29</v>
      </c>
      <c r="H175" s="81">
        <v>229464.29</v>
      </c>
      <c r="I175" s="96">
        <f t="shared" ref="I175" si="45">H175*1.12</f>
        <v>257000.00480000002</v>
      </c>
      <c r="J175" s="8" t="s">
        <v>147</v>
      </c>
      <c r="K175" s="14" t="s">
        <v>17</v>
      </c>
      <c r="L175" s="36" t="s">
        <v>15</v>
      </c>
    </row>
    <row r="176" spans="1:12" s="76" customFormat="1" ht="104.25" customHeight="1">
      <c r="A176" s="46">
        <v>39</v>
      </c>
      <c r="B176" s="7" t="s">
        <v>313</v>
      </c>
      <c r="C176" s="67" t="s">
        <v>108</v>
      </c>
      <c r="D176" s="14" t="s">
        <v>319</v>
      </c>
      <c r="E176" s="68" t="s">
        <v>11</v>
      </c>
      <c r="F176" s="68">
        <v>1</v>
      </c>
      <c r="G176" s="81">
        <v>628080.36</v>
      </c>
      <c r="H176" s="81">
        <v>628080.36</v>
      </c>
      <c r="I176" s="96">
        <f t="shared" ref="I176" si="46">H176*1.12</f>
        <v>703450.00320000004</v>
      </c>
      <c r="J176" s="8" t="s">
        <v>147</v>
      </c>
      <c r="K176" s="14" t="s">
        <v>17</v>
      </c>
      <c r="L176" s="36" t="s">
        <v>15</v>
      </c>
    </row>
    <row r="177" spans="1:12" s="76" customFormat="1" ht="207.75" customHeight="1">
      <c r="A177" s="46">
        <v>40</v>
      </c>
      <c r="B177" s="7" t="s">
        <v>321</v>
      </c>
      <c r="C177" s="67" t="s">
        <v>108</v>
      </c>
      <c r="D177" s="133" t="s">
        <v>328</v>
      </c>
      <c r="E177" s="68" t="s">
        <v>11</v>
      </c>
      <c r="F177" s="68">
        <v>1</v>
      </c>
      <c r="G177" s="81">
        <v>4972518</v>
      </c>
      <c r="H177" s="81">
        <v>4972518</v>
      </c>
      <c r="I177" s="96">
        <f t="shared" ref="I177" si="47">H177*1.12</f>
        <v>5569220.1600000001</v>
      </c>
      <c r="J177" s="8" t="s">
        <v>322</v>
      </c>
      <c r="K177" s="14" t="s">
        <v>17</v>
      </c>
      <c r="L177" s="36" t="s">
        <v>323</v>
      </c>
    </row>
    <row r="178" spans="1:12" s="76" customFormat="1" ht="224.25" customHeight="1">
      <c r="A178" s="46">
        <v>41</v>
      </c>
      <c r="B178" s="7" t="s">
        <v>324</v>
      </c>
      <c r="C178" s="67" t="s">
        <v>108</v>
      </c>
      <c r="D178" s="133" t="s">
        <v>327</v>
      </c>
      <c r="E178" s="68" t="s">
        <v>11</v>
      </c>
      <c r="F178" s="68">
        <v>1</v>
      </c>
      <c r="G178" s="81">
        <v>3507375</v>
      </c>
      <c r="H178" s="81">
        <v>3507375</v>
      </c>
      <c r="I178" s="96">
        <f t="shared" ref="I178" si="48">H178*1.12</f>
        <v>3928260.0000000005</v>
      </c>
      <c r="J178" s="8" t="s">
        <v>322</v>
      </c>
      <c r="K178" s="14" t="s">
        <v>17</v>
      </c>
      <c r="L178" s="36" t="s">
        <v>323</v>
      </c>
    </row>
    <row r="179" spans="1:12" s="76" customFormat="1" ht="104.25" customHeight="1">
      <c r="A179" s="46">
        <v>42</v>
      </c>
      <c r="B179" s="7" t="s">
        <v>325</v>
      </c>
      <c r="C179" s="67" t="s">
        <v>108</v>
      </c>
      <c r="D179" s="67" t="s">
        <v>326</v>
      </c>
      <c r="E179" s="68" t="s">
        <v>11</v>
      </c>
      <c r="F179" s="68">
        <v>1</v>
      </c>
      <c r="G179" s="81">
        <v>30308.71</v>
      </c>
      <c r="H179" s="81">
        <v>30308.71</v>
      </c>
      <c r="I179" s="96">
        <f t="shared" ref="I179:I183" si="49">H179*1.12</f>
        <v>33945.7552</v>
      </c>
      <c r="J179" s="8" t="s">
        <v>322</v>
      </c>
      <c r="K179" s="14" t="s">
        <v>17</v>
      </c>
      <c r="L179" s="36" t="s">
        <v>323</v>
      </c>
    </row>
    <row r="180" spans="1:12" s="76" customFormat="1" ht="104.25" customHeight="1">
      <c r="A180" s="46">
        <v>43</v>
      </c>
      <c r="B180" s="7" t="s">
        <v>329</v>
      </c>
      <c r="C180" s="67" t="s">
        <v>108</v>
      </c>
      <c r="D180" s="14" t="s">
        <v>319</v>
      </c>
      <c r="E180" s="68" t="s">
        <v>11</v>
      </c>
      <c r="F180" s="68">
        <v>1</v>
      </c>
      <c r="G180" s="81">
        <v>1851747.32</v>
      </c>
      <c r="H180" s="81">
        <v>1851747.32</v>
      </c>
      <c r="I180" s="96">
        <f t="shared" si="49"/>
        <v>2073956.9984000002</v>
      </c>
      <c r="J180" s="8" t="s">
        <v>330</v>
      </c>
      <c r="K180" s="14" t="s">
        <v>17</v>
      </c>
      <c r="L180" s="36" t="s">
        <v>15</v>
      </c>
    </row>
    <row r="181" spans="1:12" s="76" customFormat="1" ht="104.25" customHeight="1">
      <c r="A181" s="46">
        <v>44</v>
      </c>
      <c r="B181" s="7" t="s">
        <v>331</v>
      </c>
      <c r="C181" s="67" t="s">
        <v>108</v>
      </c>
      <c r="D181" s="14" t="s">
        <v>332</v>
      </c>
      <c r="E181" s="68" t="s">
        <v>11</v>
      </c>
      <c r="F181" s="68">
        <v>1</v>
      </c>
      <c r="G181" s="81">
        <v>276785.71999999997</v>
      </c>
      <c r="H181" s="81">
        <v>276785.71999999997</v>
      </c>
      <c r="I181" s="96">
        <f t="shared" si="49"/>
        <v>310000.00640000001</v>
      </c>
      <c r="J181" s="8" t="s">
        <v>139</v>
      </c>
      <c r="K181" s="14" t="s">
        <v>17</v>
      </c>
      <c r="L181" s="36" t="s">
        <v>15</v>
      </c>
    </row>
    <row r="182" spans="1:12" s="76" customFormat="1" ht="104.25" customHeight="1">
      <c r="A182" s="46">
        <v>45</v>
      </c>
      <c r="B182" s="7" t="s">
        <v>334</v>
      </c>
      <c r="C182" s="67" t="s">
        <v>108</v>
      </c>
      <c r="D182" s="14" t="s">
        <v>265</v>
      </c>
      <c r="E182" s="68" t="s">
        <v>11</v>
      </c>
      <c r="F182" s="68">
        <v>1</v>
      </c>
      <c r="G182" s="137">
        <v>2651592.86</v>
      </c>
      <c r="H182" s="81">
        <v>2651592.86</v>
      </c>
      <c r="I182" s="96">
        <f t="shared" si="49"/>
        <v>2969784.0032000002</v>
      </c>
      <c r="J182" s="8" t="s">
        <v>147</v>
      </c>
      <c r="K182" s="14" t="s">
        <v>17</v>
      </c>
      <c r="L182" s="36" t="s">
        <v>15</v>
      </c>
    </row>
    <row r="183" spans="1:12" s="76" customFormat="1" ht="104.25" customHeight="1">
      <c r="A183" s="46">
        <v>46</v>
      </c>
      <c r="B183" s="7" t="s">
        <v>335</v>
      </c>
      <c r="C183" s="67" t="s">
        <v>108</v>
      </c>
      <c r="D183" s="14" t="s">
        <v>265</v>
      </c>
      <c r="E183" s="68" t="s">
        <v>11</v>
      </c>
      <c r="F183" s="68">
        <v>1</v>
      </c>
      <c r="G183" s="137">
        <v>2977471</v>
      </c>
      <c r="H183" s="81">
        <v>2977471</v>
      </c>
      <c r="I183" s="96">
        <f t="shared" si="49"/>
        <v>3334767.5200000005</v>
      </c>
      <c r="J183" s="8" t="s">
        <v>139</v>
      </c>
      <c r="K183" s="14" t="s">
        <v>17</v>
      </c>
      <c r="L183" s="36" t="s">
        <v>15</v>
      </c>
    </row>
    <row r="184" spans="1:12" s="76" customFormat="1" ht="104.25" customHeight="1">
      <c r="A184" s="46">
        <v>47</v>
      </c>
      <c r="B184" s="7" t="s">
        <v>336</v>
      </c>
      <c r="C184" s="67" t="s">
        <v>108</v>
      </c>
      <c r="D184" s="14" t="s">
        <v>332</v>
      </c>
      <c r="E184" s="68" t="s">
        <v>11</v>
      </c>
      <c r="F184" s="68">
        <v>1</v>
      </c>
      <c r="G184" s="81">
        <v>296705.36</v>
      </c>
      <c r="H184" s="81">
        <v>296705.36</v>
      </c>
      <c r="I184" s="96">
        <f t="shared" ref="I184:I187" si="50">H184*1.12</f>
        <v>332310.00320000004</v>
      </c>
      <c r="J184" s="8" t="s">
        <v>147</v>
      </c>
      <c r="K184" s="14" t="s">
        <v>17</v>
      </c>
      <c r="L184" s="36" t="s">
        <v>15</v>
      </c>
    </row>
    <row r="185" spans="1:12" s="76" customFormat="1" ht="104.25" customHeight="1">
      <c r="A185" s="46">
        <v>48</v>
      </c>
      <c r="B185" s="7" t="s">
        <v>363</v>
      </c>
      <c r="C185" s="67" t="s">
        <v>108</v>
      </c>
      <c r="D185" s="14" t="s">
        <v>358</v>
      </c>
      <c r="E185" s="68" t="s">
        <v>11</v>
      </c>
      <c r="F185" s="68">
        <v>1</v>
      </c>
      <c r="G185" s="81">
        <v>92640</v>
      </c>
      <c r="H185" s="81">
        <v>92640</v>
      </c>
      <c r="I185" s="96">
        <f t="shared" si="50"/>
        <v>103756.8</v>
      </c>
      <c r="J185" s="8" t="s">
        <v>359</v>
      </c>
      <c r="K185" s="14" t="s">
        <v>17</v>
      </c>
      <c r="L185" s="36" t="s">
        <v>15</v>
      </c>
    </row>
    <row r="186" spans="1:12" s="76" customFormat="1" ht="104.25" customHeight="1">
      <c r="A186" s="46">
        <v>49</v>
      </c>
      <c r="B186" s="7" t="s">
        <v>360</v>
      </c>
      <c r="C186" s="67" t="s">
        <v>108</v>
      </c>
      <c r="D186" s="14" t="s">
        <v>361</v>
      </c>
      <c r="E186" s="68" t="s">
        <v>143</v>
      </c>
      <c r="F186" s="68">
        <v>60</v>
      </c>
      <c r="G186" s="81">
        <v>559.83000000000004</v>
      </c>
      <c r="H186" s="81">
        <f>F186*G186</f>
        <v>33589.800000000003</v>
      </c>
      <c r="I186" s="96">
        <f t="shared" si="50"/>
        <v>37620.576000000008</v>
      </c>
      <c r="J186" s="8" t="s">
        <v>359</v>
      </c>
      <c r="K186" s="14" t="s">
        <v>17</v>
      </c>
      <c r="L186" s="36" t="s">
        <v>15</v>
      </c>
    </row>
    <row r="187" spans="1:12" s="76" customFormat="1" ht="104.25" customHeight="1">
      <c r="A187" s="46">
        <v>50</v>
      </c>
      <c r="B187" s="7" t="s">
        <v>362</v>
      </c>
      <c r="C187" s="67" t="s">
        <v>108</v>
      </c>
      <c r="D187" s="14" t="s">
        <v>265</v>
      </c>
      <c r="E187" s="68" t="s">
        <v>11</v>
      </c>
      <c r="F187" s="68">
        <v>1</v>
      </c>
      <c r="G187" s="137">
        <v>340000</v>
      </c>
      <c r="H187" s="81">
        <v>340000</v>
      </c>
      <c r="I187" s="96">
        <f t="shared" si="50"/>
        <v>380800.00000000006</v>
      </c>
      <c r="J187" s="8" t="s">
        <v>147</v>
      </c>
      <c r="K187" s="14" t="s">
        <v>17</v>
      </c>
      <c r="L187" s="36" t="s">
        <v>15</v>
      </c>
    </row>
    <row r="188" spans="1:12" s="76" customFormat="1" ht="104.25" customHeight="1">
      <c r="A188" s="46">
        <v>51</v>
      </c>
      <c r="B188" s="7" t="s">
        <v>393</v>
      </c>
      <c r="C188" s="67" t="s">
        <v>108</v>
      </c>
      <c r="D188" s="14" t="s">
        <v>210</v>
      </c>
      <c r="E188" s="68" t="s">
        <v>11</v>
      </c>
      <c r="F188" s="68">
        <v>1</v>
      </c>
      <c r="G188" s="137">
        <v>7848462</v>
      </c>
      <c r="H188" s="81">
        <v>7848462</v>
      </c>
      <c r="I188" s="96">
        <f t="shared" ref="I188:I189" si="51">H188*1.12</f>
        <v>8790277.4400000013</v>
      </c>
      <c r="J188" s="8" t="s">
        <v>139</v>
      </c>
      <c r="K188" s="14" t="s">
        <v>17</v>
      </c>
      <c r="L188" s="36" t="s">
        <v>15</v>
      </c>
    </row>
    <row r="189" spans="1:12" s="76" customFormat="1" ht="104.25" customHeight="1">
      <c r="A189" s="46">
        <v>52</v>
      </c>
      <c r="B189" s="7" t="s">
        <v>394</v>
      </c>
      <c r="C189" s="67" t="s">
        <v>108</v>
      </c>
      <c r="D189" s="14" t="s">
        <v>265</v>
      </c>
      <c r="E189" s="68" t="s">
        <v>11</v>
      </c>
      <c r="F189" s="68">
        <v>1</v>
      </c>
      <c r="G189" s="137">
        <v>3036550</v>
      </c>
      <c r="H189" s="81">
        <v>3036550</v>
      </c>
      <c r="I189" s="96">
        <f t="shared" si="51"/>
        <v>3400936.0000000005</v>
      </c>
      <c r="J189" s="14" t="s">
        <v>395</v>
      </c>
      <c r="K189" s="14" t="s">
        <v>17</v>
      </c>
      <c r="L189" s="36" t="s">
        <v>15</v>
      </c>
    </row>
    <row r="190" spans="1:12" s="76" customFormat="1" ht="104.25" customHeight="1">
      <c r="A190" s="46">
        <v>53</v>
      </c>
      <c r="B190" s="7" t="s">
        <v>396</v>
      </c>
      <c r="C190" s="67" t="s">
        <v>108</v>
      </c>
      <c r="D190" s="14" t="s">
        <v>397</v>
      </c>
      <c r="E190" s="68" t="s">
        <v>11</v>
      </c>
      <c r="F190" s="68">
        <v>1</v>
      </c>
      <c r="G190" s="137">
        <v>415848.22</v>
      </c>
      <c r="H190" s="81">
        <v>415848.22</v>
      </c>
      <c r="I190" s="96">
        <f t="shared" ref="I190:I191" si="52">H190*1.12</f>
        <v>465750.00640000001</v>
      </c>
      <c r="J190" s="8" t="s">
        <v>147</v>
      </c>
      <c r="K190" s="14" t="s">
        <v>17</v>
      </c>
      <c r="L190" s="36" t="s">
        <v>15</v>
      </c>
    </row>
    <row r="191" spans="1:12" s="76" customFormat="1" ht="104.25" customHeight="1">
      <c r="A191" s="46">
        <v>54</v>
      </c>
      <c r="B191" s="7" t="s">
        <v>402</v>
      </c>
      <c r="C191" s="67" t="s">
        <v>108</v>
      </c>
      <c r="D191" s="14" t="s">
        <v>265</v>
      </c>
      <c r="E191" s="68" t="s">
        <v>11</v>
      </c>
      <c r="F191" s="68">
        <v>1</v>
      </c>
      <c r="G191" s="137">
        <v>244697</v>
      </c>
      <c r="H191" s="81">
        <v>244697</v>
      </c>
      <c r="I191" s="96">
        <f t="shared" si="52"/>
        <v>274060.64</v>
      </c>
      <c r="J191" s="8" t="s">
        <v>147</v>
      </c>
      <c r="K191" s="14" t="s">
        <v>17</v>
      </c>
      <c r="L191" s="36" t="s">
        <v>15</v>
      </c>
    </row>
    <row r="192" spans="1:12" s="76" customFormat="1" ht="104.25" customHeight="1">
      <c r="A192" s="46">
        <v>55</v>
      </c>
      <c r="B192" s="7" t="s">
        <v>410</v>
      </c>
      <c r="C192" s="67" t="s">
        <v>108</v>
      </c>
      <c r="D192" s="14" t="s">
        <v>265</v>
      </c>
      <c r="E192" s="68" t="s">
        <v>11</v>
      </c>
      <c r="F192" s="68">
        <v>1</v>
      </c>
      <c r="G192" s="137">
        <v>15397211.609999999</v>
      </c>
      <c r="H192" s="81">
        <v>15397211.609999999</v>
      </c>
      <c r="I192" s="96">
        <f t="shared" ref="I192:I194" si="53">H192*1.12</f>
        <v>17244877.003200002</v>
      </c>
      <c r="J192" s="8" t="s">
        <v>147</v>
      </c>
      <c r="K192" s="14" t="s">
        <v>17</v>
      </c>
      <c r="L192" s="36" t="s">
        <v>15</v>
      </c>
    </row>
    <row r="193" spans="1:12" s="76" customFormat="1" ht="104.25" customHeight="1">
      <c r="A193" s="46">
        <v>56</v>
      </c>
      <c r="B193" s="7" t="s">
        <v>411</v>
      </c>
      <c r="C193" s="67" t="s">
        <v>108</v>
      </c>
      <c r="D193" s="14" t="s">
        <v>319</v>
      </c>
      <c r="E193" s="68" t="s">
        <v>11</v>
      </c>
      <c r="F193" s="68">
        <v>1</v>
      </c>
      <c r="G193" s="81">
        <v>1008929</v>
      </c>
      <c r="H193" s="81">
        <v>1008929</v>
      </c>
      <c r="I193" s="96">
        <f t="shared" si="53"/>
        <v>1130000.4800000002</v>
      </c>
      <c r="J193" s="8" t="s">
        <v>412</v>
      </c>
      <c r="K193" s="14" t="s">
        <v>17</v>
      </c>
      <c r="L193" s="36" t="s">
        <v>15</v>
      </c>
    </row>
    <row r="194" spans="1:12" s="141" customFormat="1" ht="90.75" customHeight="1">
      <c r="A194" s="37">
        <v>57</v>
      </c>
      <c r="B194" s="7" t="s">
        <v>445</v>
      </c>
      <c r="C194" s="67" t="s">
        <v>108</v>
      </c>
      <c r="D194" s="67" t="s">
        <v>156</v>
      </c>
      <c r="E194" s="68" t="s">
        <v>11</v>
      </c>
      <c r="F194" s="68">
        <v>1</v>
      </c>
      <c r="G194" s="81">
        <v>512438</v>
      </c>
      <c r="H194" s="81">
        <f t="shared" ref="H194" si="54">F194*G194</f>
        <v>512438</v>
      </c>
      <c r="I194" s="81">
        <f t="shared" si="53"/>
        <v>573930.56000000006</v>
      </c>
      <c r="J194" s="8" t="s">
        <v>147</v>
      </c>
      <c r="K194" s="14" t="s">
        <v>17</v>
      </c>
      <c r="L194" s="36" t="s">
        <v>15</v>
      </c>
    </row>
    <row r="195" spans="1:12" s="141" customFormat="1" ht="104.25" customHeight="1">
      <c r="A195" s="46">
        <v>58</v>
      </c>
      <c r="B195" s="7" t="s">
        <v>442</v>
      </c>
      <c r="C195" s="67" t="s">
        <v>108</v>
      </c>
      <c r="D195" s="14" t="s">
        <v>319</v>
      </c>
      <c r="E195" s="68" t="s">
        <v>11</v>
      </c>
      <c r="F195" s="68">
        <v>1</v>
      </c>
      <c r="G195" s="81">
        <v>2294642.86</v>
      </c>
      <c r="H195" s="81">
        <v>2294642.86</v>
      </c>
      <c r="I195" s="96">
        <f t="shared" ref="I195:I196" si="55">H195*1.12</f>
        <v>2570000.0032000002</v>
      </c>
      <c r="J195" s="8" t="s">
        <v>524</v>
      </c>
      <c r="K195" s="14" t="s">
        <v>17</v>
      </c>
      <c r="L195" s="36" t="s">
        <v>15</v>
      </c>
    </row>
    <row r="196" spans="1:12" s="141" customFormat="1" ht="104.25" customHeight="1">
      <c r="A196" s="46">
        <v>59</v>
      </c>
      <c r="B196" s="7" t="s">
        <v>446</v>
      </c>
      <c r="C196" s="67" t="s">
        <v>108</v>
      </c>
      <c r="D196" s="124" t="s">
        <v>299</v>
      </c>
      <c r="E196" s="68" t="s">
        <v>11</v>
      </c>
      <c r="F196" s="68">
        <v>1</v>
      </c>
      <c r="G196" s="81">
        <v>1107399.1100000001</v>
      </c>
      <c r="H196" s="81">
        <v>1107399.1100000001</v>
      </c>
      <c r="I196" s="96">
        <f t="shared" si="55"/>
        <v>1240287.0032000002</v>
      </c>
      <c r="J196" s="8" t="s">
        <v>147</v>
      </c>
      <c r="K196" s="14" t="s">
        <v>17</v>
      </c>
      <c r="L196" s="36" t="s">
        <v>15</v>
      </c>
    </row>
    <row r="197" spans="1:12" s="141" customFormat="1" ht="104.25" customHeight="1">
      <c r="A197" s="46">
        <v>60</v>
      </c>
      <c r="B197" s="7" t="s">
        <v>448</v>
      </c>
      <c r="C197" s="67" t="s">
        <v>108</v>
      </c>
      <c r="D197" s="124" t="s">
        <v>449</v>
      </c>
      <c r="E197" s="68" t="s">
        <v>11</v>
      </c>
      <c r="F197" s="68">
        <v>1</v>
      </c>
      <c r="G197" s="81">
        <v>1130748.21</v>
      </c>
      <c r="H197" s="81">
        <v>1130748.21</v>
      </c>
      <c r="I197" s="96">
        <f t="shared" ref="I197" si="56">H197*1.12</f>
        <v>1266437.9952</v>
      </c>
      <c r="J197" s="8" t="s">
        <v>147</v>
      </c>
      <c r="K197" s="14" t="s">
        <v>17</v>
      </c>
      <c r="L197" s="36" t="s">
        <v>15</v>
      </c>
    </row>
    <row r="198" spans="1:12" s="141" customFormat="1" ht="104.25" customHeight="1">
      <c r="A198" s="46">
        <v>61</v>
      </c>
      <c r="B198" s="7" t="s">
        <v>450</v>
      </c>
      <c r="C198" s="67" t="s">
        <v>108</v>
      </c>
      <c r="D198" s="124" t="s">
        <v>449</v>
      </c>
      <c r="E198" s="68" t="s">
        <v>11</v>
      </c>
      <c r="F198" s="68">
        <v>1</v>
      </c>
      <c r="G198" s="81">
        <v>692132.14</v>
      </c>
      <c r="H198" s="81">
        <v>692132.14</v>
      </c>
      <c r="I198" s="96">
        <f t="shared" ref="I198" si="57">H198*1.12</f>
        <v>775187.99680000008</v>
      </c>
      <c r="J198" s="8" t="s">
        <v>147</v>
      </c>
      <c r="K198" s="14" t="s">
        <v>17</v>
      </c>
      <c r="L198" s="36" t="s">
        <v>15</v>
      </c>
    </row>
    <row r="199" spans="1:12" s="141" customFormat="1" ht="104.25" customHeight="1">
      <c r="A199" s="46">
        <v>62</v>
      </c>
      <c r="B199" s="7" t="s">
        <v>451</v>
      </c>
      <c r="C199" s="67" t="s">
        <v>108</v>
      </c>
      <c r="D199" s="124" t="s">
        <v>452</v>
      </c>
      <c r="E199" s="68" t="s">
        <v>11</v>
      </c>
      <c r="F199" s="68">
        <v>1</v>
      </c>
      <c r="G199" s="81">
        <v>11304022.32</v>
      </c>
      <c r="H199" s="81">
        <v>11304022.32</v>
      </c>
      <c r="I199" s="96">
        <f t="shared" ref="I199:I201" si="58">H199*1.12</f>
        <v>12660504.998400001</v>
      </c>
      <c r="J199" s="8" t="s">
        <v>147</v>
      </c>
      <c r="K199" s="14" t="s">
        <v>17</v>
      </c>
      <c r="L199" s="36" t="s">
        <v>15</v>
      </c>
    </row>
    <row r="200" spans="1:12" s="141" customFormat="1" ht="104.25" customHeight="1">
      <c r="A200" s="46">
        <v>63</v>
      </c>
      <c r="B200" s="7" t="s">
        <v>453</v>
      </c>
      <c r="C200" s="67" t="s">
        <v>108</v>
      </c>
      <c r="D200" s="14" t="s">
        <v>265</v>
      </c>
      <c r="E200" s="68" t="s">
        <v>11</v>
      </c>
      <c r="F200" s="68">
        <v>1</v>
      </c>
      <c r="G200" s="137">
        <v>2380135</v>
      </c>
      <c r="H200" s="81">
        <v>2380135</v>
      </c>
      <c r="I200" s="96">
        <f t="shared" si="58"/>
        <v>2665751.2000000002</v>
      </c>
      <c r="J200" s="8" t="s">
        <v>161</v>
      </c>
      <c r="K200" s="14" t="s">
        <v>17</v>
      </c>
      <c r="L200" s="36" t="s">
        <v>15</v>
      </c>
    </row>
    <row r="201" spans="1:12" s="141" customFormat="1" ht="104.25" customHeight="1">
      <c r="A201" s="46">
        <v>64</v>
      </c>
      <c r="B201" s="7" t="s">
        <v>457</v>
      </c>
      <c r="C201" s="67" t="s">
        <v>108</v>
      </c>
      <c r="D201" s="14" t="s">
        <v>358</v>
      </c>
      <c r="E201" s="68" t="s">
        <v>11</v>
      </c>
      <c r="F201" s="68">
        <v>1</v>
      </c>
      <c r="G201" s="81">
        <v>5094924</v>
      </c>
      <c r="H201" s="81">
        <v>5094924</v>
      </c>
      <c r="I201" s="96">
        <f t="shared" si="58"/>
        <v>5706314.8800000008</v>
      </c>
      <c r="J201" s="8" t="s">
        <v>147</v>
      </c>
      <c r="K201" s="14" t="s">
        <v>17</v>
      </c>
      <c r="L201" s="36" t="s">
        <v>15</v>
      </c>
    </row>
    <row r="202" spans="1:12" s="141" customFormat="1" ht="104.25" customHeight="1">
      <c r="A202" s="46">
        <v>65</v>
      </c>
      <c r="B202" s="7" t="s">
        <v>458</v>
      </c>
      <c r="C202" s="67" t="s">
        <v>108</v>
      </c>
      <c r="D202" s="14" t="s">
        <v>459</v>
      </c>
      <c r="E202" s="68" t="s">
        <v>11</v>
      </c>
      <c r="F202" s="68">
        <v>1</v>
      </c>
      <c r="G202" s="81">
        <v>1835745</v>
      </c>
      <c r="H202" s="81">
        <v>1835745</v>
      </c>
      <c r="I202" s="96">
        <f t="shared" ref="I202:I207" si="59">H202*1.12</f>
        <v>2056034.4000000001</v>
      </c>
      <c r="J202" s="8" t="s">
        <v>147</v>
      </c>
      <c r="K202" s="14" t="s">
        <v>17</v>
      </c>
      <c r="L202" s="36" t="s">
        <v>15</v>
      </c>
    </row>
    <row r="203" spans="1:12" s="141" customFormat="1" ht="104.25" customHeight="1">
      <c r="A203" s="46">
        <v>66</v>
      </c>
      <c r="B203" s="7" t="s">
        <v>460</v>
      </c>
      <c r="C203" s="67" t="s">
        <v>108</v>
      </c>
      <c r="D203" s="14" t="s">
        <v>265</v>
      </c>
      <c r="E203" s="68" t="s">
        <v>11</v>
      </c>
      <c r="F203" s="68">
        <v>1</v>
      </c>
      <c r="G203" s="137">
        <v>434911</v>
      </c>
      <c r="H203" s="81">
        <v>434911</v>
      </c>
      <c r="I203" s="96">
        <f t="shared" si="59"/>
        <v>487100.32000000007</v>
      </c>
      <c r="J203" s="8" t="s">
        <v>147</v>
      </c>
      <c r="K203" s="14" t="s">
        <v>17</v>
      </c>
      <c r="L203" s="36" t="s">
        <v>15</v>
      </c>
    </row>
    <row r="204" spans="1:12" s="141" customFormat="1" ht="104.25" customHeight="1">
      <c r="A204" s="46">
        <v>67</v>
      </c>
      <c r="B204" s="7" t="s">
        <v>461</v>
      </c>
      <c r="C204" s="67" t="s">
        <v>108</v>
      </c>
      <c r="D204" s="124" t="s">
        <v>462</v>
      </c>
      <c r="E204" s="68" t="s">
        <v>11</v>
      </c>
      <c r="F204" s="68">
        <v>1</v>
      </c>
      <c r="G204" s="81">
        <v>5698388.3899999997</v>
      </c>
      <c r="H204" s="81">
        <v>5698388.3899999997</v>
      </c>
      <c r="I204" s="96">
        <f t="shared" si="59"/>
        <v>6382194.9967999998</v>
      </c>
      <c r="J204" s="8" t="s">
        <v>147</v>
      </c>
      <c r="K204" s="14" t="s">
        <v>17</v>
      </c>
      <c r="L204" s="36" t="s">
        <v>15</v>
      </c>
    </row>
    <row r="205" spans="1:12" s="141" customFormat="1" ht="90.75" customHeight="1">
      <c r="A205" s="37">
        <v>68</v>
      </c>
      <c r="B205" s="7" t="s">
        <v>476</v>
      </c>
      <c r="C205" s="67" t="s">
        <v>108</v>
      </c>
      <c r="D205" s="67" t="s">
        <v>156</v>
      </c>
      <c r="E205" s="68" t="s">
        <v>11</v>
      </c>
      <c r="F205" s="68">
        <v>1</v>
      </c>
      <c r="G205" s="81">
        <v>1437018.75</v>
      </c>
      <c r="H205" s="81">
        <f t="shared" ref="H205" si="60">F205*G205</f>
        <v>1437018.75</v>
      </c>
      <c r="I205" s="81">
        <f t="shared" si="59"/>
        <v>1609461.0000000002</v>
      </c>
      <c r="J205" s="8" t="s">
        <v>147</v>
      </c>
      <c r="K205" s="14" t="s">
        <v>17</v>
      </c>
      <c r="L205" s="36" t="s">
        <v>15</v>
      </c>
    </row>
    <row r="206" spans="1:12" s="141" customFormat="1" ht="104.25" customHeight="1">
      <c r="A206" s="46">
        <v>69</v>
      </c>
      <c r="B206" s="7" t="s">
        <v>487</v>
      </c>
      <c r="C206" s="67" t="s">
        <v>108</v>
      </c>
      <c r="D206" s="14" t="s">
        <v>488</v>
      </c>
      <c r="E206" s="68" t="s">
        <v>11</v>
      </c>
      <c r="F206" s="68">
        <v>1</v>
      </c>
      <c r="G206" s="137">
        <v>586362.5</v>
      </c>
      <c r="H206" s="81">
        <f>F206*G206</f>
        <v>586362.5</v>
      </c>
      <c r="I206" s="96">
        <f t="shared" si="59"/>
        <v>656726.00000000012</v>
      </c>
      <c r="J206" s="8" t="s">
        <v>147</v>
      </c>
      <c r="K206" s="14" t="s">
        <v>17</v>
      </c>
      <c r="L206" s="36" t="s">
        <v>15</v>
      </c>
    </row>
    <row r="207" spans="1:12" s="141" customFormat="1" ht="96" customHeight="1">
      <c r="A207" s="46">
        <v>70</v>
      </c>
      <c r="B207" s="7" t="s">
        <v>489</v>
      </c>
      <c r="C207" s="67" t="s">
        <v>108</v>
      </c>
      <c r="D207" s="67" t="s">
        <v>188</v>
      </c>
      <c r="E207" s="68" t="s">
        <v>11</v>
      </c>
      <c r="F207" s="68">
        <v>1</v>
      </c>
      <c r="G207" s="96">
        <v>181415.18</v>
      </c>
      <c r="H207" s="92">
        <f t="shared" ref="H207" si="61">F207*G207</f>
        <v>181415.18</v>
      </c>
      <c r="I207" s="92">
        <f t="shared" si="59"/>
        <v>203185.00160000002</v>
      </c>
      <c r="J207" s="8" t="s">
        <v>147</v>
      </c>
      <c r="K207" s="14" t="s">
        <v>17</v>
      </c>
      <c r="L207" s="36" t="s">
        <v>15</v>
      </c>
    </row>
    <row r="208" spans="1:12" s="141" customFormat="1" ht="96" customHeight="1">
      <c r="A208" s="46">
        <v>71</v>
      </c>
      <c r="B208" s="7" t="s">
        <v>490</v>
      </c>
      <c r="C208" s="67" t="s">
        <v>108</v>
      </c>
      <c r="D208" s="67" t="s">
        <v>491</v>
      </c>
      <c r="E208" s="68" t="s">
        <v>11</v>
      </c>
      <c r="F208" s="68">
        <v>1</v>
      </c>
      <c r="G208" s="96">
        <v>3262013.39</v>
      </c>
      <c r="H208" s="92">
        <f t="shared" ref="H208" si="62">F208*G208</f>
        <v>3262013.39</v>
      </c>
      <c r="I208" s="92">
        <f t="shared" ref="I208:I209" si="63">H208*1.12</f>
        <v>3653454.9968000003</v>
      </c>
      <c r="J208" s="8" t="s">
        <v>147</v>
      </c>
      <c r="K208" s="14" t="s">
        <v>17</v>
      </c>
      <c r="L208" s="36" t="s">
        <v>15</v>
      </c>
    </row>
    <row r="209" spans="1:12" s="158" customFormat="1" ht="104.25" customHeight="1">
      <c r="A209" s="46">
        <v>72</v>
      </c>
      <c r="B209" s="7" t="s">
        <v>492</v>
      </c>
      <c r="C209" s="67" t="s">
        <v>108</v>
      </c>
      <c r="D209" s="14" t="s">
        <v>265</v>
      </c>
      <c r="E209" s="68" t="s">
        <v>11</v>
      </c>
      <c r="F209" s="68">
        <v>1</v>
      </c>
      <c r="G209" s="137">
        <v>14359192</v>
      </c>
      <c r="H209" s="81">
        <f>F209*G209</f>
        <v>14359192</v>
      </c>
      <c r="I209" s="96">
        <f t="shared" si="63"/>
        <v>16082295.040000001</v>
      </c>
      <c r="J209" s="8" t="s">
        <v>147</v>
      </c>
      <c r="K209" s="14" t="s">
        <v>17</v>
      </c>
      <c r="L209" s="36" t="s">
        <v>15</v>
      </c>
    </row>
    <row r="210" spans="1:12" s="141" customFormat="1" ht="104.25" customHeight="1">
      <c r="A210" s="46">
        <v>73</v>
      </c>
      <c r="B210" s="7" t="s">
        <v>493</v>
      </c>
      <c r="C210" s="67" t="s">
        <v>108</v>
      </c>
      <c r="D210" s="14" t="s">
        <v>265</v>
      </c>
      <c r="E210" s="68" t="s">
        <v>11</v>
      </c>
      <c r="F210" s="68">
        <v>1</v>
      </c>
      <c r="G210" s="137">
        <v>3013734</v>
      </c>
      <c r="H210" s="81">
        <f>F210*G210</f>
        <v>3013734</v>
      </c>
      <c r="I210" s="96">
        <f t="shared" ref="I210:I215" si="64">H210*1.12</f>
        <v>3375382.0800000005</v>
      </c>
      <c r="J210" s="8" t="s">
        <v>147</v>
      </c>
      <c r="K210" s="14" t="s">
        <v>17</v>
      </c>
      <c r="L210" s="36" t="s">
        <v>15</v>
      </c>
    </row>
    <row r="211" spans="1:12" s="141" customFormat="1" ht="104.25" customHeight="1">
      <c r="A211" s="46">
        <v>74</v>
      </c>
      <c r="B211" s="7" t="s">
        <v>494</v>
      </c>
      <c r="C211" s="67" t="s">
        <v>108</v>
      </c>
      <c r="D211" s="14" t="s">
        <v>459</v>
      </c>
      <c r="E211" s="68" t="s">
        <v>11</v>
      </c>
      <c r="F211" s="68">
        <v>1</v>
      </c>
      <c r="G211" s="81">
        <v>1156694</v>
      </c>
      <c r="H211" s="81">
        <v>1156694</v>
      </c>
      <c r="I211" s="96">
        <f t="shared" si="64"/>
        <v>1295497.28</v>
      </c>
      <c r="J211" s="8" t="s">
        <v>147</v>
      </c>
      <c r="K211" s="14" t="s">
        <v>17</v>
      </c>
      <c r="L211" s="36" t="s">
        <v>15</v>
      </c>
    </row>
    <row r="212" spans="1:12" s="141" customFormat="1" ht="96" customHeight="1">
      <c r="A212" s="46">
        <v>75</v>
      </c>
      <c r="B212" s="7" t="s">
        <v>497</v>
      </c>
      <c r="C212" s="67" t="s">
        <v>108</v>
      </c>
      <c r="D212" s="67" t="s">
        <v>498</v>
      </c>
      <c r="E212" s="68" t="s">
        <v>11</v>
      </c>
      <c r="F212" s="68">
        <v>1</v>
      </c>
      <c r="G212" s="96">
        <v>4084767.86</v>
      </c>
      <c r="H212" s="92">
        <f t="shared" ref="H212:H216" si="65">F212*G212</f>
        <v>4084767.86</v>
      </c>
      <c r="I212" s="92">
        <f t="shared" si="64"/>
        <v>4574940.0032000002</v>
      </c>
      <c r="J212" s="8" t="s">
        <v>147</v>
      </c>
      <c r="K212" s="14" t="s">
        <v>17</v>
      </c>
      <c r="L212" s="36" t="s">
        <v>15</v>
      </c>
    </row>
    <row r="213" spans="1:12" s="107" customFormat="1" ht="96" customHeight="1">
      <c r="A213" s="97">
        <v>76</v>
      </c>
      <c r="B213" s="98" t="s">
        <v>503</v>
      </c>
      <c r="C213" s="99" t="s">
        <v>108</v>
      </c>
      <c r="D213" s="100" t="s">
        <v>512</v>
      </c>
      <c r="E213" s="101" t="s">
        <v>11</v>
      </c>
      <c r="F213" s="101">
        <v>1</v>
      </c>
      <c r="G213" s="102">
        <v>1478616</v>
      </c>
      <c r="H213" s="122">
        <f t="shared" si="65"/>
        <v>1478616</v>
      </c>
      <c r="I213" s="103">
        <f t="shared" si="64"/>
        <v>1656049.9200000002</v>
      </c>
      <c r="J213" s="104" t="s">
        <v>147</v>
      </c>
      <c r="K213" s="105" t="s">
        <v>17</v>
      </c>
      <c r="L213" s="106" t="s">
        <v>15</v>
      </c>
    </row>
    <row r="214" spans="1:12" s="107" customFormat="1" ht="96" customHeight="1">
      <c r="A214" s="97">
        <v>77</v>
      </c>
      <c r="B214" s="98" t="s">
        <v>502</v>
      </c>
      <c r="C214" s="99" t="s">
        <v>108</v>
      </c>
      <c r="D214" s="100" t="s">
        <v>511</v>
      </c>
      <c r="E214" s="101" t="s">
        <v>11</v>
      </c>
      <c r="F214" s="101">
        <v>1</v>
      </c>
      <c r="G214" s="102">
        <v>3499377</v>
      </c>
      <c r="H214" s="122">
        <f t="shared" ref="H214" si="66">F214*G214</f>
        <v>3499377</v>
      </c>
      <c r="I214" s="103">
        <f t="shared" ref="I214" si="67">H214*1.12</f>
        <v>3919302.24</v>
      </c>
      <c r="J214" s="104" t="s">
        <v>147</v>
      </c>
      <c r="K214" s="105" t="s">
        <v>17</v>
      </c>
      <c r="L214" s="106" t="s">
        <v>15</v>
      </c>
    </row>
    <row r="215" spans="1:12" s="107" customFormat="1" ht="96" customHeight="1">
      <c r="A215" s="97">
        <v>78</v>
      </c>
      <c r="B215" s="98" t="s">
        <v>501</v>
      </c>
      <c r="C215" s="99" t="s">
        <v>108</v>
      </c>
      <c r="D215" s="100" t="s">
        <v>513</v>
      </c>
      <c r="E215" s="101" t="s">
        <v>11</v>
      </c>
      <c r="F215" s="101">
        <v>1</v>
      </c>
      <c r="G215" s="102">
        <v>2192215</v>
      </c>
      <c r="H215" s="122">
        <f t="shared" si="65"/>
        <v>2192215</v>
      </c>
      <c r="I215" s="103">
        <f t="shared" si="64"/>
        <v>2455280.8000000003</v>
      </c>
      <c r="J215" s="104" t="s">
        <v>147</v>
      </c>
      <c r="K215" s="105" t="s">
        <v>17</v>
      </c>
      <c r="L215" s="106" t="s">
        <v>15</v>
      </c>
    </row>
    <row r="216" spans="1:12" s="107" customFormat="1" ht="96" customHeight="1">
      <c r="A216" s="97">
        <v>79</v>
      </c>
      <c r="B216" s="98" t="s">
        <v>504</v>
      </c>
      <c r="C216" s="99" t="s">
        <v>108</v>
      </c>
      <c r="D216" s="100" t="s">
        <v>260</v>
      </c>
      <c r="E216" s="101" t="s">
        <v>11</v>
      </c>
      <c r="F216" s="101">
        <v>1</v>
      </c>
      <c r="G216" s="103">
        <v>1864976</v>
      </c>
      <c r="H216" s="122">
        <f t="shared" si="65"/>
        <v>1864976</v>
      </c>
      <c r="I216" s="122">
        <f t="shared" ref="I216:I217" si="68">H216*1.12</f>
        <v>2088773.12</v>
      </c>
      <c r="J216" s="104" t="s">
        <v>147</v>
      </c>
      <c r="K216" s="105" t="s">
        <v>17</v>
      </c>
      <c r="L216" s="106" t="s">
        <v>15</v>
      </c>
    </row>
    <row r="217" spans="1:12" s="107" customFormat="1" ht="104.25" customHeight="1">
      <c r="A217" s="97">
        <v>80</v>
      </c>
      <c r="B217" s="98" t="s">
        <v>505</v>
      </c>
      <c r="C217" s="99" t="s">
        <v>108</v>
      </c>
      <c r="D217" s="105" t="s">
        <v>265</v>
      </c>
      <c r="E217" s="101" t="s">
        <v>11</v>
      </c>
      <c r="F217" s="101">
        <v>1</v>
      </c>
      <c r="G217" s="108">
        <v>9562915</v>
      </c>
      <c r="H217" s="102">
        <f>F217*G217</f>
        <v>9562915</v>
      </c>
      <c r="I217" s="103">
        <f t="shared" si="68"/>
        <v>10710464.800000001</v>
      </c>
      <c r="J217" s="104" t="s">
        <v>147</v>
      </c>
      <c r="K217" s="105" t="s">
        <v>17</v>
      </c>
      <c r="L217" s="106" t="s">
        <v>15</v>
      </c>
    </row>
    <row r="218" spans="1:12" s="107" customFormat="1" ht="96" customHeight="1">
      <c r="A218" s="97">
        <v>81</v>
      </c>
      <c r="B218" s="98" t="s">
        <v>506</v>
      </c>
      <c r="C218" s="99" t="s">
        <v>108</v>
      </c>
      <c r="D218" s="105" t="s">
        <v>265</v>
      </c>
      <c r="E218" s="101" t="s">
        <v>11</v>
      </c>
      <c r="F218" s="101">
        <v>1</v>
      </c>
      <c r="G218" s="108">
        <v>668517</v>
      </c>
      <c r="H218" s="102">
        <f>F218*G218</f>
        <v>668517</v>
      </c>
      <c r="I218" s="103">
        <f t="shared" ref="I218:I221" si="69">H218*1.12</f>
        <v>748739.04</v>
      </c>
      <c r="J218" s="104" t="s">
        <v>147</v>
      </c>
      <c r="K218" s="111" t="s">
        <v>75</v>
      </c>
      <c r="L218" s="106" t="s">
        <v>15</v>
      </c>
    </row>
    <row r="219" spans="1:12" s="107" customFormat="1" ht="96" customHeight="1">
      <c r="A219" s="97">
        <v>82</v>
      </c>
      <c r="B219" s="98" t="s">
        <v>507</v>
      </c>
      <c r="C219" s="99" t="s">
        <v>108</v>
      </c>
      <c r="D219" s="105" t="s">
        <v>265</v>
      </c>
      <c r="E219" s="101" t="s">
        <v>11</v>
      </c>
      <c r="F219" s="101">
        <v>1</v>
      </c>
      <c r="G219" s="108">
        <v>1083931</v>
      </c>
      <c r="H219" s="102">
        <f>F219*G219</f>
        <v>1083931</v>
      </c>
      <c r="I219" s="103">
        <f t="shared" si="69"/>
        <v>1214002.7200000002</v>
      </c>
      <c r="J219" s="104" t="s">
        <v>147</v>
      </c>
      <c r="K219" s="111" t="s">
        <v>75</v>
      </c>
      <c r="L219" s="106" t="s">
        <v>15</v>
      </c>
    </row>
    <row r="220" spans="1:12" s="141" customFormat="1" ht="104.25" customHeight="1">
      <c r="A220" s="46">
        <v>83</v>
      </c>
      <c r="B220" s="7" t="s">
        <v>514</v>
      </c>
      <c r="C220" s="67" t="s">
        <v>108</v>
      </c>
      <c r="D220" s="124" t="s">
        <v>299</v>
      </c>
      <c r="E220" s="68" t="s">
        <v>11</v>
      </c>
      <c r="F220" s="68">
        <v>1</v>
      </c>
      <c r="G220" s="81">
        <v>598214.29</v>
      </c>
      <c r="H220" s="81">
        <v>598214.29</v>
      </c>
      <c r="I220" s="96">
        <f t="shared" si="69"/>
        <v>670000.00480000011</v>
      </c>
      <c r="J220" s="8" t="s">
        <v>147</v>
      </c>
      <c r="K220" s="14" t="s">
        <v>17</v>
      </c>
      <c r="L220" s="36" t="s">
        <v>15</v>
      </c>
    </row>
    <row r="221" spans="1:12" s="141" customFormat="1" ht="104.25" customHeight="1">
      <c r="A221" s="46">
        <v>84</v>
      </c>
      <c r="B221" s="7" t="s">
        <v>515</v>
      </c>
      <c r="C221" s="67" t="s">
        <v>108</v>
      </c>
      <c r="D221" s="124" t="s">
        <v>449</v>
      </c>
      <c r="E221" s="68" t="s">
        <v>11</v>
      </c>
      <c r="F221" s="68">
        <v>1</v>
      </c>
      <c r="G221" s="81">
        <v>849920</v>
      </c>
      <c r="H221" s="81">
        <v>849920</v>
      </c>
      <c r="I221" s="96">
        <f t="shared" si="69"/>
        <v>951910.40000000014</v>
      </c>
      <c r="J221" s="8" t="s">
        <v>516</v>
      </c>
      <c r="K221" s="14" t="s">
        <v>17</v>
      </c>
      <c r="L221" s="36" t="s">
        <v>15</v>
      </c>
    </row>
    <row r="222" spans="1:12" s="141" customFormat="1" ht="104.25" customHeight="1">
      <c r="A222" s="46">
        <v>85</v>
      </c>
      <c r="B222" s="7" t="s">
        <v>517</v>
      </c>
      <c r="C222" s="67" t="s">
        <v>108</v>
      </c>
      <c r="D222" s="124" t="s">
        <v>449</v>
      </c>
      <c r="E222" s="68" t="s">
        <v>11</v>
      </c>
      <c r="F222" s="68">
        <v>1</v>
      </c>
      <c r="G222" s="81">
        <v>2849755</v>
      </c>
      <c r="H222" s="81">
        <v>2849755</v>
      </c>
      <c r="I222" s="96">
        <f t="shared" ref="I222:I225" si="70">H222*1.12</f>
        <v>3191725.6</v>
      </c>
      <c r="J222" s="8" t="s">
        <v>518</v>
      </c>
      <c r="K222" s="14" t="s">
        <v>17</v>
      </c>
      <c r="L222" s="36" t="s">
        <v>15</v>
      </c>
    </row>
    <row r="223" spans="1:12" s="141" customFormat="1" ht="104.25" customHeight="1">
      <c r="A223" s="46">
        <v>86</v>
      </c>
      <c r="B223" s="7" t="s">
        <v>520</v>
      </c>
      <c r="C223" s="67" t="s">
        <v>108</v>
      </c>
      <c r="D223" s="14" t="s">
        <v>521</v>
      </c>
      <c r="E223" s="68" t="s">
        <v>11</v>
      </c>
      <c r="F223" s="68">
        <v>1</v>
      </c>
      <c r="G223" s="81">
        <v>232572</v>
      </c>
      <c r="H223" s="81">
        <v>232572</v>
      </c>
      <c r="I223" s="96">
        <f t="shared" si="70"/>
        <v>260480.64000000001</v>
      </c>
      <c r="J223" s="8" t="s">
        <v>519</v>
      </c>
      <c r="K223" s="14" t="s">
        <v>17</v>
      </c>
      <c r="L223" s="36" t="s">
        <v>15</v>
      </c>
    </row>
    <row r="224" spans="1:12" s="141" customFormat="1" ht="104.25" customHeight="1">
      <c r="A224" s="46">
        <v>87</v>
      </c>
      <c r="B224" s="7" t="s">
        <v>530</v>
      </c>
      <c r="C224" s="67" t="s">
        <v>108</v>
      </c>
      <c r="D224" s="124" t="s">
        <v>452</v>
      </c>
      <c r="E224" s="68" t="s">
        <v>11</v>
      </c>
      <c r="F224" s="68">
        <v>1</v>
      </c>
      <c r="G224" s="81">
        <v>2984037</v>
      </c>
      <c r="H224" s="81">
        <v>2984037</v>
      </c>
      <c r="I224" s="96">
        <f t="shared" si="70"/>
        <v>3342121.4400000004</v>
      </c>
      <c r="J224" s="8" t="s">
        <v>518</v>
      </c>
      <c r="K224" s="14" t="s">
        <v>17</v>
      </c>
      <c r="L224" s="36" t="s">
        <v>15</v>
      </c>
    </row>
    <row r="225" spans="1:12" s="141" customFormat="1" ht="96" customHeight="1">
      <c r="A225" s="46">
        <v>88</v>
      </c>
      <c r="B225" s="7" t="s">
        <v>531</v>
      </c>
      <c r="C225" s="67" t="s">
        <v>108</v>
      </c>
      <c r="D225" s="124" t="s">
        <v>537</v>
      </c>
      <c r="E225" s="68" t="s">
        <v>11</v>
      </c>
      <c r="F225" s="68">
        <v>1</v>
      </c>
      <c r="G225" s="81">
        <v>5308078</v>
      </c>
      <c r="H225" s="92">
        <f t="shared" ref="H225" si="71">F225*G225</f>
        <v>5308078</v>
      </c>
      <c r="I225" s="96">
        <f t="shared" si="70"/>
        <v>5945047.3600000003</v>
      </c>
      <c r="J225" s="8" t="s">
        <v>518</v>
      </c>
      <c r="K225" s="14" t="s">
        <v>17</v>
      </c>
      <c r="L225" s="36" t="s">
        <v>15</v>
      </c>
    </row>
    <row r="226" spans="1:12" s="141" customFormat="1" ht="96" customHeight="1">
      <c r="A226" s="46">
        <v>89</v>
      </c>
      <c r="B226" s="7" t="s">
        <v>532</v>
      </c>
      <c r="C226" s="67" t="s">
        <v>108</v>
      </c>
      <c r="D226" s="124" t="s">
        <v>538</v>
      </c>
      <c r="E226" s="68" t="s">
        <v>11</v>
      </c>
      <c r="F226" s="68">
        <v>1</v>
      </c>
      <c r="G226" s="81">
        <v>436713</v>
      </c>
      <c r="H226" s="92">
        <f t="shared" ref="H226" si="72">F226*G226</f>
        <v>436713</v>
      </c>
      <c r="I226" s="96">
        <f t="shared" ref="I226" si="73">H226*1.12</f>
        <v>489118.56000000006</v>
      </c>
      <c r="J226" s="8" t="s">
        <v>518</v>
      </c>
      <c r="K226" s="14" t="s">
        <v>17</v>
      </c>
      <c r="L226" s="36" t="s">
        <v>15</v>
      </c>
    </row>
    <row r="227" spans="1:12" s="141" customFormat="1" ht="96" customHeight="1">
      <c r="A227" s="46">
        <v>90</v>
      </c>
      <c r="B227" s="7" t="s">
        <v>533</v>
      </c>
      <c r="C227" s="67" t="s">
        <v>108</v>
      </c>
      <c r="D227" s="124" t="s">
        <v>539</v>
      </c>
      <c r="E227" s="68" t="s">
        <v>11</v>
      </c>
      <c r="F227" s="68">
        <v>1</v>
      </c>
      <c r="G227" s="81">
        <v>13837577</v>
      </c>
      <c r="H227" s="92">
        <f t="shared" ref="H227" si="74">F227*G227</f>
        <v>13837577</v>
      </c>
      <c r="I227" s="96">
        <f t="shared" ref="I227:I232" si="75">H227*1.12</f>
        <v>15498086.240000002</v>
      </c>
      <c r="J227" s="8" t="s">
        <v>518</v>
      </c>
      <c r="K227" s="14" t="s">
        <v>17</v>
      </c>
      <c r="L227" s="36" t="s">
        <v>15</v>
      </c>
    </row>
    <row r="228" spans="1:12" s="158" customFormat="1" ht="104.25" customHeight="1">
      <c r="A228" s="46">
        <v>91</v>
      </c>
      <c r="B228" s="7" t="s">
        <v>544</v>
      </c>
      <c r="C228" s="67" t="s">
        <v>108</v>
      </c>
      <c r="D228" s="124" t="s">
        <v>290</v>
      </c>
      <c r="E228" s="68" t="s">
        <v>11</v>
      </c>
      <c r="F228" s="68">
        <v>1</v>
      </c>
      <c r="G228" s="81">
        <v>4424594</v>
      </c>
      <c r="H228" s="81">
        <v>4424594</v>
      </c>
      <c r="I228" s="96">
        <f t="shared" si="75"/>
        <v>4955545.28</v>
      </c>
      <c r="J228" s="8" t="s">
        <v>293</v>
      </c>
      <c r="K228" s="14" t="s">
        <v>17</v>
      </c>
      <c r="L228" s="36" t="s">
        <v>15</v>
      </c>
    </row>
    <row r="229" spans="1:12" s="158" customFormat="1" ht="104.25" customHeight="1">
      <c r="A229" s="46">
        <v>92</v>
      </c>
      <c r="B229" s="7" t="s">
        <v>545</v>
      </c>
      <c r="C229" s="67" t="s">
        <v>108</v>
      </c>
      <c r="D229" s="124" t="s">
        <v>546</v>
      </c>
      <c r="E229" s="68" t="s">
        <v>11</v>
      </c>
      <c r="F229" s="68">
        <v>1</v>
      </c>
      <c r="G229" s="81">
        <v>2059280</v>
      </c>
      <c r="H229" s="81">
        <v>2059280</v>
      </c>
      <c r="I229" s="96">
        <f t="shared" si="75"/>
        <v>2306393.6</v>
      </c>
      <c r="J229" s="8" t="s">
        <v>147</v>
      </c>
      <c r="K229" s="14" t="s">
        <v>17</v>
      </c>
      <c r="L229" s="36" t="s">
        <v>15</v>
      </c>
    </row>
    <row r="230" spans="1:12" s="158" customFormat="1" ht="104.25" customHeight="1">
      <c r="A230" s="46">
        <v>93</v>
      </c>
      <c r="B230" s="7" t="s">
        <v>547</v>
      </c>
      <c r="C230" s="67" t="s">
        <v>108</v>
      </c>
      <c r="D230" s="14" t="s">
        <v>319</v>
      </c>
      <c r="E230" s="68" t="s">
        <v>11</v>
      </c>
      <c r="F230" s="68">
        <v>1</v>
      </c>
      <c r="G230" s="81">
        <v>5267411</v>
      </c>
      <c r="H230" s="81">
        <v>5267411</v>
      </c>
      <c r="I230" s="96">
        <f t="shared" si="75"/>
        <v>5899500.3200000003</v>
      </c>
      <c r="J230" s="8" t="s">
        <v>548</v>
      </c>
      <c r="K230" s="14" t="s">
        <v>17</v>
      </c>
      <c r="L230" s="36" t="s">
        <v>15</v>
      </c>
    </row>
    <row r="231" spans="1:12" s="158" customFormat="1" ht="104.25" customHeight="1">
      <c r="A231" s="46">
        <v>94</v>
      </c>
      <c r="B231" s="7" t="s">
        <v>549</v>
      </c>
      <c r="C231" s="67" t="s">
        <v>108</v>
      </c>
      <c r="D231" s="14" t="s">
        <v>459</v>
      </c>
      <c r="E231" s="68" t="s">
        <v>11</v>
      </c>
      <c r="F231" s="68">
        <v>1</v>
      </c>
      <c r="G231" s="81">
        <v>924753</v>
      </c>
      <c r="H231" s="81">
        <v>924753</v>
      </c>
      <c r="I231" s="96">
        <f t="shared" si="75"/>
        <v>1035723.3600000001</v>
      </c>
      <c r="J231" s="8" t="s">
        <v>139</v>
      </c>
      <c r="K231" s="14" t="s">
        <v>17</v>
      </c>
      <c r="L231" s="36" t="s">
        <v>15</v>
      </c>
    </row>
    <row r="232" spans="1:12" s="158" customFormat="1" ht="104.25" customHeight="1">
      <c r="A232" s="46">
        <v>95</v>
      </c>
      <c r="B232" s="7" t="s">
        <v>550</v>
      </c>
      <c r="C232" s="67" t="s">
        <v>108</v>
      </c>
      <c r="D232" s="14" t="s">
        <v>265</v>
      </c>
      <c r="E232" s="68" t="s">
        <v>11</v>
      </c>
      <c r="F232" s="68">
        <v>1</v>
      </c>
      <c r="G232" s="137">
        <v>5566612</v>
      </c>
      <c r="H232" s="81">
        <f>F232*G232</f>
        <v>5566612</v>
      </c>
      <c r="I232" s="96">
        <f t="shared" si="75"/>
        <v>6234605.4400000004</v>
      </c>
      <c r="J232" s="8" t="s">
        <v>147</v>
      </c>
      <c r="K232" s="14" t="s">
        <v>17</v>
      </c>
      <c r="L232" s="36" t="s">
        <v>15</v>
      </c>
    </row>
    <row r="233" spans="1:12" ht="30.75" customHeight="1">
      <c r="A233" s="29"/>
      <c r="B233" s="181" t="s">
        <v>28</v>
      </c>
      <c r="C233" s="182"/>
      <c r="D233" s="182"/>
      <c r="E233" s="182"/>
      <c r="F233" s="182"/>
      <c r="G233" s="183"/>
      <c r="H233" s="88">
        <f>SUM(H138:H232)</f>
        <v>705942750.38571453</v>
      </c>
      <c r="I233" s="88">
        <f>SUM(I138:I232)</f>
        <v>790655880.43200016</v>
      </c>
      <c r="J233" s="23"/>
      <c r="K233" s="30" t="s">
        <v>0</v>
      </c>
      <c r="L233" s="24"/>
    </row>
    <row r="234" spans="1:12" ht="32.25" customHeight="1">
      <c r="A234" s="31"/>
      <c r="B234" s="200" t="s">
        <v>37</v>
      </c>
      <c r="C234" s="201"/>
      <c r="D234" s="201"/>
      <c r="E234" s="201"/>
      <c r="F234" s="201"/>
      <c r="G234" s="201"/>
      <c r="H234" s="201"/>
      <c r="I234" s="201"/>
      <c r="J234" s="201"/>
      <c r="K234" s="201"/>
      <c r="L234" s="202"/>
    </row>
    <row r="235" spans="1:12" s="11" customFormat="1" ht="198" customHeight="1">
      <c r="A235" s="46">
        <v>1</v>
      </c>
      <c r="B235" s="80" t="s">
        <v>196</v>
      </c>
      <c r="C235" s="67" t="s">
        <v>112</v>
      </c>
      <c r="D235" s="80" t="s">
        <v>197</v>
      </c>
      <c r="E235" s="14" t="s">
        <v>47</v>
      </c>
      <c r="F235" s="14">
        <v>1</v>
      </c>
      <c r="G235" s="44"/>
      <c r="H235" s="44">
        <v>291072</v>
      </c>
      <c r="I235" s="44">
        <f>H235*1.12</f>
        <v>326000.64000000001</v>
      </c>
      <c r="J235" s="8" t="s">
        <v>198</v>
      </c>
      <c r="K235" s="14"/>
      <c r="L235" s="36" t="s">
        <v>15</v>
      </c>
    </row>
    <row r="236" spans="1:12" s="11" customFormat="1" ht="247.5" customHeight="1">
      <c r="A236" s="46">
        <v>2</v>
      </c>
      <c r="B236" s="80" t="s">
        <v>291</v>
      </c>
      <c r="C236" s="67" t="s">
        <v>112</v>
      </c>
      <c r="D236" s="80" t="s">
        <v>292</v>
      </c>
      <c r="E236" s="14" t="s">
        <v>47</v>
      </c>
      <c r="F236" s="14">
        <v>1</v>
      </c>
      <c r="G236" s="44"/>
      <c r="H236" s="44">
        <v>1482609</v>
      </c>
      <c r="I236" s="44">
        <f>H236*1.12</f>
        <v>1660522.08</v>
      </c>
      <c r="J236" s="8" t="s">
        <v>293</v>
      </c>
      <c r="K236" s="14"/>
      <c r="L236" s="36" t="s">
        <v>15</v>
      </c>
    </row>
    <row r="237" spans="1:12" s="11" customFormat="1" ht="123" customHeight="1">
      <c r="A237" s="46">
        <v>3</v>
      </c>
      <c r="B237" s="80" t="s">
        <v>303</v>
      </c>
      <c r="C237" s="67" t="s">
        <v>304</v>
      </c>
      <c r="D237" s="80" t="s">
        <v>308</v>
      </c>
      <c r="E237" s="14" t="s">
        <v>47</v>
      </c>
      <c r="F237" s="14">
        <v>1</v>
      </c>
      <c r="G237" s="44"/>
      <c r="H237" s="129">
        <v>411200</v>
      </c>
      <c r="I237" s="129">
        <f>H237*1.12</f>
        <v>460544.00000000006</v>
      </c>
      <c r="J237" s="8" t="s">
        <v>305</v>
      </c>
      <c r="K237" s="14"/>
      <c r="L237" s="36" t="s">
        <v>15</v>
      </c>
    </row>
    <row r="238" spans="1:12" s="11" customFormat="1" ht="160.5" customHeight="1">
      <c r="A238" s="46">
        <v>4</v>
      </c>
      <c r="B238" s="80" t="s">
        <v>306</v>
      </c>
      <c r="C238" s="67" t="s">
        <v>304</v>
      </c>
      <c r="D238" s="80" t="s">
        <v>307</v>
      </c>
      <c r="E238" s="14" t="s">
        <v>47</v>
      </c>
      <c r="F238" s="14">
        <v>1</v>
      </c>
      <c r="G238" s="44"/>
      <c r="H238" s="129">
        <v>1387144</v>
      </c>
      <c r="I238" s="129">
        <f>H238*1.12</f>
        <v>1553601.2800000003</v>
      </c>
      <c r="J238" s="8" t="s">
        <v>147</v>
      </c>
      <c r="K238" s="14"/>
      <c r="L238" s="36" t="s">
        <v>15</v>
      </c>
    </row>
    <row r="239" spans="1:12" s="11" customFormat="1" ht="160.5" customHeight="1">
      <c r="A239" s="37">
        <v>5</v>
      </c>
      <c r="B239" s="45" t="s">
        <v>495</v>
      </c>
      <c r="C239" s="67" t="s">
        <v>112</v>
      </c>
      <c r="D239" s="144" t="s">
        <v>447</v>
      </c>
      <c r="E239" s="14" t="s">
        <v>47</v>
      </c>
      <c r="F239" s="14">
        <v>1</v>
      </c>
      <c r="G239" s="44"/>
      <c r="H239" s="129">
        <v>1295000</v>
      </c>
      <c r="I239" s="129">
        <f>H239*1.12</f>
        <v>1450400.0000000002</v>
      </c>
      <c r="J239" s="8" t="s">
        <v>496</v>
      </c>
      <c r="K239" s="14"/>
      <c r="L239" s="36" t="s">
        <v>15</v>
      </c>
    </row>
    <row r="240" spans="1:12" ht="22.5" customHeight="1">
      <c r="A240" s="29"/>
      <c r="B240" s="203" t="s">
        <v>38</v>
      </c>
      <c r="C240" s="204"/>
      <c r="D240" s="204"/>
      <c r="E240" s="204"/>
      <c r="F240" s="204"/>
      <c r="G240" s="205"/>
      <c r="H240" s="132">
        <f>SUM(H235:H239)</f>
        <v>4867025</v>
      </c>
      <c r="I240" s="132">
        <f>SUM(I235:I239)</f>
        <v>5451068.0000000009</v>
      </c>
      <c r="J240" s="32"/>
      <c r="K240" s="32"/>
      <c r="L240" s="32"/>
    </row>
    <row r="241" spans="1:12" ht="35.25" customHeight="1">
      <c r="A241" s="31"/>
      <c r="B241" s="187" t="s">
        <v>27</v>
      </c>
      <c r="C241" s="188"/>
      <c r="D241" s="188"/>
      <c r="E241" s="188"/>
      <c r="F241" s="188"/>
      <c r="G241" s="188"/>
      <c r="H241" s="188"/>
      <c r="I241" s="188"/>
      <c r="J241" s="188"/>
      <c r="K241" s="188"/>
      <c r="L241" s="189"/>
    </row>
    <row r="242" spans="1:12" ht="108.75" customHeight="1">
      <c r="A242" s="37">
        <v>1</v>
      </c>
      <c r="B242" s="6" t="s">
        <v>50</v>
      </c>
      <c r="C242" s="42" t="s">
        <v>35</v>
      </c>
      <c r="D242" s="6" t="s">
        <v>51</v>
      </c>
      <c r="E242" s="43" t="s">
        <v>10</v>
      </c>
      <c r="F242" s="44">
        <v>1</v>
      </c>
      <c r="G242" s="44"/>
      <c r="H242" s="44">
        <v>2986607</v>
      </c>
      <c r="I242" s="5">
        <f t="shared" ref="I242:I248" si="76">H242*1.12</f>
        <v>3344999.8400000003</v>
      </c>
      <c r="J242" s="45" t="s">
        <v>52</v>
      </c>
      <c r="K242" s="45"/>
      <c r="L242" s="7" t="s">
        <v>15</v>
      </c>
    </row>
    <row r="243" spans="1:12" ht="89.25" customHeight="1">
      <c r="A243" s="37">
        <v>2</v>
      </c>
      <c r="B243" s="7" t="s">
        <v>23</v>
      </c>
      <c r="C243" s="42" t="s">
        <v>36</v>
      </c>
      <c r="D243" s="7" t="s">
        <v>23</v>
      </c>
      <c r="E243" s="41" t="s">
        <v>10</v>
      </c>
      <c r="F243" s="41">
        <v>1</v>
      </c>
      <c r="G243" s="38"/>
      <c r="H243" s="38">
        <v>387505</v>
      </c>
      <c r="I243" s="47">
        <f t="shared" si="76"/>
        <v>434005.60000000003</v>
      </c>
      <c r="J243" s="7" t="s">
        <v>45</v>
      </c>
      <c r="K243" s="7"/>
      <c r="L243" s="7" t="s">
        <v>15</v>
      </c>
    </row>
    <row r="244" spans="1:12" ht="68.25" customHeight="1">
      <c r="A244" s="37">
        <v>3</v>
      </c>
      <c r="B244" s="45" t="s">
        <v>24</v>
      </c>
      <c r="C244" s="42" t="s">
        <v>36</v>
      </c>
      <c r="D244" s="7" t="s">
        <v>44</v>
      </c>
      <c r="E244" s="41" t="s">
        <v>10</v>
      </c>
      <c r="F244" s="41">
        <v>1</v>
      </c>
      <c r="G244" s="8"/>
      <c r="H244" s="8">
        <v>35310000</v>
      </c>
      <c r="I244" s="47">
        <f t="shared" si="76"/>
        <v>39547200.000000007</v>
      </c>
      <c r="J244" s="7" t="s">
        <v>46</v>
      </c>
      <c r="K244" s="7"/>
      <c r="L244" s="7" t="s">
        <v>15</v>
      </c>
    </row>
    <row r="245" spans="1:12" ht="68.25" customHeight="1">
      <c r="A245" s="37">
        <v>4</v>
      </c>
      <c r="B245" s="45" t="s">
        <v>119</v>
      </c>
      <c r="C245" s="42" t="s">
        <v>35</v>
      </c>
      <c r="D245" s="45" t="s">
        <v>119</v>
      </c>
      <c r="E245" s="41" t="s">
        <v>10</v>
      </c>
      <c r="F245" s="41">
        <v>1</v>
      </c>
      <c r="G245" s="8"/>
      <c r="H245" s="8">
        <v>59912</v>
      </c>
      <c r="I245" s="47">
        <f>H245*1.12</f>
        <v>67101.440000000002</v>
      </c>
      <c r="J245" s="7" t="s">
        <v>129</v>
      </c>
      <c r="K245" s="7"/>
      <c r="L245" s="7" t="s">
        <v>15</v>
      </c>
    </row>
    <row r="246" spans="1:12" ht="142.5" customHeight="1">
      <c r="A246" s="37">
        <v>5</v>
      </c>
      <c r="B246" s="45" t="s">
        <v>111</v>
      </c>
      <c r="C246" s="42" t="s">
        <v>112</v>
      </c>
      <c r="D246" s="45" t="s">
        <v>113</v>
      </c>
      <c r="E246" s="7" t="s">
        <v>10</v>
      </c>
      <c r="F246" s="45">
        <v>1</v>
      </c>
      <c r="G246" s="8"/>
      <c r="H246" s="65" t="s">
        <v>128</v>
      </c>
      <c r="I246" s="5"/>
      <c r="J246" s="7"/>
      <c r="K246" s="7"/>
      <c r="L246" s="7"/>
    </row>
    <row r="247" spans="1:12" ht="142.5" customHeight="1">
      <c r="A247" s="37">
        <v>6</v>
      </c>
      <c r="B247" s="45" t="s">
        <v>57</v>
      </c>
      <c r="C247" s="42" t="s">
        <v>112</v>
      </c>
      <c r="D247" s="45" t="s">
        <v>120</v>
      </c>
      <c r="E247" s="7" t="s">
        <v>10</v>
      </c>
      <c r="F247" s="45">
        <v>1</v>
      </c>
      <c r="G247" s="8"/>
      <c r="H247" s="8">
        <v>4141000</v>
      </c>
      <c r="I247" s="47">
        <f t="shared" si="76"/>
        <v>4637920</v>
      </c>
      <c r="J247" s="8" t="s">
        <v>121</v>
      </c>
      <c r="K247" s="7"/>
      <c r="L247" s="7" t="s">
        <v>122</v>
      </c>
    </row>
    <row r="248" spans="1:12" s="76" customFormat="1" ht="142.5" customHeight="1">
      <c r="A248" s="37">
        <v>7</v>
      </c>
      <c r="B248" s="45" t="s">
        <v>123</v>
      </c>
      <c r="C248" s="42" t="s">
        <v>124</v>
      </c>
      <c r="D248" s="45" t="s">
        <v>125</v>
      </c>
      <c r="E248" s="7" t="s">
        <v>10</v>
      </c>
      <c r="F248" s="45">
        <v>1</v>
      </c>
      <c r="G248" s="8"/>
      <c r="H248" s="81">
        <v>4947738.3899999997</v>
      </c>
      <c r="I248" s="47">
        <f t="shared" si="76"/>
        <v>5541466.9967999998</v>
      </c>
      <c r="J248" s="8" t="s">
        <v>435</v>
      </c>
      <c r="K248" s="7"/>
      <c r="L248" s="7" t="s">
        <v>122</v>
      </c>
    </row>
    <row r="249" spans="1:12" ht="142.5" customHeight="1">
      <c r="A249" s="37">
        <v>8</v>
      </c>
      <c r="B249" s="45" t="s">
        <v>130</v>
      </c>
      <c r="C249" s="42" t="s">
        <v>35</v>
      </c>
      <c r="D249" s="45" t="s">
        <v>132</v>
      </c>
      <c r="E249" s="7" t="s">
        <v>10</v>
      </c>
      <c r="F249" s="45">
        <v>1</v>
      </c>
      <c r="G249" s="8"/>
      <c r="H249" s="8">
        <v>83022153.629999995</v>
      </c>
      <c r="I249" s="47">
        <f t="shared" ref="I249:I259" si="77">H249*1.12</f>
        <v>92984812.065600008</v>
      </c>
      <c r="J249" s="8" t="s">
        <v>131</v>
      </c>
      <c r="K249" s="7"/>
      <c r="L249" s="7" t="s">
        <v>15</v>
      </c>
    </row>
    <row r="250" spans="1:12" ht="142.5" customHeight="1">
      <c r="A250" s="37">
        <v>9</v>
      </c>
      <c r="B250" s="45" t="s">
        <v>133</v>
      </c>
      <c r="C250" s="42" t="s">
        <v>112</v>
      </c>
      <c r="D250" s="45" t="s">
        <v>134</v>
      </c>
      <c r="E250" s="7" t="s">
        <v>10</v>
      </c>
      <c r="F250" s="45">
        <v>1</v>
      </c>
      <c r="G250" s="8"/>
      <c r="H250" s="8">
        <v>1068750</v>
      </c>
      <c r="I250" s="47">
        <f t="shared" si="77"/>
        <v>1197000</v>
      </c>
      <c r="J250" s="8" t="s">
        <v>135</v>
      </c>
      <c r="K250" s="7"/>
      <c r="L250" s="7" t="s">
        <v>136</v>
      </c>
    </row>
    <row r="251" spans="1:12" ht="129.75" customHeight="1">
      <c r="A251" s="37">
        <v>10</v>
      </c>
      <c r="B251" s="45" t="s">
        <v>151</v>
      </c>
      <c r="C251" s="42" t="s">
        <v>112</v>
      </c>
      <c r="D251" s="45" t="s">
        <v>152</v>
      </c>
      <c r="E251" s="7" t="s">
        <v>10</v>
      </c>
      <c r="F251" s="45">
        <v>1</v>
      </c>
      <c r="G251" s="8"/>
      <c r="H251" s="8">
        <v>39870</v>
      </c>
      <c r="I251" s="47">
        <f t="shared" si="77"/>
        <v>44654.400000000001</v>
      </c>
      <c r="J251" s="8" t="s">
        <v>185</v>
      </c>
      <c r="K251" s="7"/>
      <c r="L251" s="7" t="s">
        <v>153</v>
      </c>
    </row>
    <row r="252" spans="1:12" ht="165" customHeight="1">
      <c r="A252" s="37">
        <v>11</v>
      </c>
      <c r="B252" s="45" t="s">
        <v>182</v>
      </c>
      <c r="C252" s="45" t="s">
        <v>112</v>
      </c>
      <c r="D252" s="74" t="s">
        <v>183</v>
      </c>
      <c r="E252" s="45" t="s">
        <v>10</v>
      </c>
      <c r="F252" s="45">
        <v>1</v>
      </c>
      <c r="G252" s="8"/>
      <c r="H252" s="8">
        <v>5250000</v>
      </c>
      <c r="I252" s="47">
        <f t="shared" si="77"/>
        <v>5880000.0000000009</v>
      </c>
      <c r="J252" s="8" t="s">
        <v>189</v>
      </c>
      <c r="K252" s="7"/>
      <c r="L252" s="7" t="s">
        <v>184</v>
      </c>
    </row>
    <row r="253" spans="1:12" ht="79.5" customHeight="1">
      <c r="A253" s="37">
        <v>12</v>
      </c>
      <c r="B253" s="45" t="s">
        <v>201</v>
      </c>
      <c r="C253" s="45" t="s">
        <v>35</v>
      </c>
      <c r="D253" s="45" t="s">
        <v>202</v>
      </c>
      <c r="E253" s="45" t="s">
        <v>10</v>
      </c>
      <c r="F253" s="45">
        <v>1</v>
      </c>
      <c r="G253" s="8"/>
      <c r="H253" s="44">
        <v>3700302.9</v>
      </c>
      <c r="I253" s="77">
        <f t="shared" si="77"/>
        <v>4144339.2480000001</v>
      </c>
      <c r="J253" s="44" t="s">
        <v>220</v>
      </c>
      <c r="K253" s="7"/>
      <c r="L253" s="7" t="s">
        <v>15</v>
      </c>
    </row>
    <row r="254" spans="1:12" ht="154.5" customHeight="1">
      <c r="A254" s="37">
        <v>13</v>
      </c>
      <c r="B254" s="35" t="s">
        <v>203</v>
      </c>
      <c r="C254" s="42" t="s">
        <v>35</v>
      </c>
      <c r="D254" s="45" t="s">
        <v>204</v>
      </c>
      <c r="E254" s="41" t="s">
        <v>10</v>
      </c>
      <c r="F254" s="41">
        <v>1</v>
      </c>
      <c r="G254" s="8"/>
      <c r="H254" s="8">
        <v>888000</v>
      </c>
      <c r="I254" s="47">
        <f t="shared" si="77"/>
        <v>994560.00000000012</v>
      </c>
      <c r="J254" s="8" t="s">
        <v>205</v>
      </c>
      <c r="K254" s="7"/>
      <c r="L254" s="7" t="s">
        <v>15</v>
      </c>
    </row>
    <row r="255" spans="1:12" s="76" customFormat="1" ht="183.75" customHeight="1">
      <c r="A255" s="37">
        <v>14</v>
      </c>
      <c r="B255" s="45" t="s">
        <v>230</v>
      </c>
      <c r="C255" s="45" t="s">
        <v>112</v>
      </c>
      <c r="D255" s="45" t="s">
        <v>238</v>
      </c>
      <c r="E255" s="45" t="s">
        <v>10</v>
      </c>
      <c r="F255" s="45">
        <v>1</v>
      </c>
      <c r="G255" s="81"/>
      <c r="H255" s="8">
        <v>4680000</v>
      </c>
      <c r="I255" s="77">
        <f t="shared" si="77"/>
        <v>5241600.0000000009</v>
      </c>
      <c r="J255" s="8" t="s">
        <v>232</v>
      </c>
      <c r="K255" s="7"/>
      <c r="L255" s="45" t="s">
        <v>184</v>
      </c>
    </row>
    <row r="256" spans="1:12" s="76" customFormat="1" ht="154.5" customHeight="1">
      <c r="A256" s="37">
        <v>15</v>
      </c>
      <c r="B256" s="45" t="s">
        <v>231</v>
      </c>
      <c r="C256" s="45" t="s">
        <v>112</v>
      </c>
      <c r="D256" s="74" t="s">
        <v>239</v>
      </c>
      <c r="E256" s="45" t="s">
        <v>10</v>
      </c>
      <c r="F256" s="45">
        <v>1</v>
      </c>
      <c r="G256" s="81"/>
      <c r="H256" s="8">
        <v>3120000</v>
      </c>
      <c r="I256" s="47">
        <f t="shared" si="77"/>
        <v>3494400.0000000005</v>
      </c>
      <c r="J256" s="8" t="s">
        <v>233</v>
      </c>
      <c r="K256" s="7"/>
      <c r="L256" s="45" t="s">
        <v>184</v>
      </c>
    </row>
    <row r="257" spans="1:12" s="76" customFormat="1" ht="154.5" customHeight="1">
      <c r="A257" s="37">
        <v>16</v>
      </c>
      <c r="B257" s="45" t="s">
        <v>234</v>
      </c>
      <c r="C257" s="45" t="s">
        <v>35</v>
      </c>
      <c r="D257" s="45" t="s">
        <v>235</v>
      </c>
      <c r="E257" s="45" t="s">
        <v>10</v>
      </c>
      <c r="F257" s="45">
        <v>1</v>
      </c>
      <c r="G257" s="81"/>
      <c r="H257" s="8">
        <v>760702.1</v>
      </c>
      <c r="I257" s="47">
        <f t="shared" si="77"/>
        <v>851986.35200000007</v>
      </c>
      <c r="J257" s="8" t="s">
        <v>236</v>
      </c>
      <c r="K257" s="7"/>
      <c r="L257" s="45" t="s">
        <v>237</v>
      </c>
    </row>
    <row r="258" spans="1:12" s="76" customFormat="1" ht="154.5" customHeight="1">
      <c r="A258" s="37">
        <v>17</v>
      </c>
      <c r="B258" s="45" t="s">
        <v>281</v>
      </c>
      <c r="C258" s="45" t="s">
        <v>112</v>
      </c>
      <c r="D258" s="45" t="s">
        <v>282</v>
      </c>
      <c r="E258" s="45" t="s">
        <v>10</v>
      </c>
      <c r="F258" s="45">
        <v>1</v>
      </c>
      <c r="G258" s="81"/>
      <c r="H258" s="8">
        <v>6110000</v>
      </c>
      <c r="I258" s="47">
        <f t="shared" si="77"/>
        <v>6843200.0000000009</v>
      </c>
      <c r="J258" s="8" t="s">
        <v>283</v>
      </c>
      <c r="K258" s="7"/>
      <c r="L258" s="45" t="s">
        <v>284</v>
      </c>
    </row>
    <row r="259" spans="1:12" s="76" customFormat="1" ht="154.5" customHeight="1">
      <c r="A259" s="37">
        <v>18</v>
      </c>
      <c r="B259" s="7" t="s">
        <v>294</v>
      </c>
      <c r="C259" s="42" t="s">
        <v>36</v>
      </c>
      <c r="D259" s="7" t="s">
        <v>295</v>
      </c>
      <c r="E259" s="41" t="s">
        <v>10</v>
      </c>
      <c r="F259" s="41">
        <v>1</v>
      </c>
      <c r="G259" s="38"/>
      <c r="H259" s="38">
        <v>36973</v>
      </c>
      <c r="I259" s="47">
        <f t="shared" si="77"/>
        <v>41409.760000000002</v>
      </c>
      <c r="J259" s="7" t="s">
        <v>45</v>
      </c>
      <c r="K259" s="7"/>
      <c r="L259" s="7" t="s">
        <v>15</v>
      </c>
    </row>
    <row r="260" spans="1:12" s="76" customFormat="1" ht="154.5" customHeight="1">
      <c r="A260" s="37">
        <v>19</v>
      </c>
      <c r="B260" s="7" t="s">
        <v>389</v>
      </c>
      <c r="C260" s="42" t="s">
        <v>112</v>
      </c>
      <c r="D260" s="7" t="s">
        <v>390</v>
      </c>
      <c r="E260" s="45" t="s">
        <v>10</v>
      </c>
      <c r="F260" s="45">
        <v>1</v>
      </c>
      <c r="G260" s="81"/>
      <c r="H260" s="8">
        <v>4160000</v>
      </c>
      <c r="I260" s="47">
        <f t="shared" ref="I260:I261" si="78">H260*1.12</f>
        <v>4659200</v>
      </c>
      <c r="J260" s="8" t="s">
        <v>391</v>
      </c>
      <c r="K260" s="7"/>
      <c r="L260" s="45" t="s">
        <v>392</v>
      </c>
    </row>
    <row r="261" spans="1:12" s="141" customFormat="1" ht="154.5" customHeight="1">
      <c r="A261" s="37">
        <v>20</v>
      </c>
      <c r="B261" s="7" t="s">
        <v>123</v>
      </c>
      <c r="C261" s="42" t="s">
        <v>124</v>
      </c>
      <c r="D261" s="7" t="s">
        <v>536</v>
      </c>
      <c r="E261" s="45" t="s">
        <v>10</v>
      </c>
      <c r="F261" s="45">
        <v>1</v>
      </c>
      <c r="G261" s="81"/>
      <c r="H261" s="8">
        <v>736150</v>
      </c>
      <c r="I261" s="47">
        <f t="shared" si="78"/>
        <v>824488.00000000012</v>
      </c>
      <c r="J261" s="8" t="s">
        <v>535</v>
      </c>
      <c r="K261" s="7"/>
      <c r="L261" s="45" t="s">
        <v>122</v>
      </c>
    </row>
    <row r="262" spans="1:12" ht="33.75" customHeight="1">
      <c r="A262" s="33"/>
      <c r="B262" s="196" t="s">
        <v>29</v>
      </c>
      <c r="C262" s="196"/>
      <c r="D262" s="196"/>
      <c r="E262" s="196"/>
      <c r="F262" s="196"/>
      <c r="G262" s="196"/>
      <c r="H262" s="88">
        <f>SUM(H242:H261)</f>
        <v>161405664.01999998</v>
      </c>
      <c r="I262" s="88">
        <f>SUM(I242:I261)</f>
        <v>180774343.7024</v>
      </c>
      <c r="J262" s="30"/>
      <c r="K262" s="30"/>
      <c r="L262" s="30"/>
    </row>
    <row r="263" spans="1:12" ht="36.75" customHeight="1">
      <c r="A263" s="33"/>
      <c r="B263" s="196" t="s">
        <v>31</v>
      </c>
      <c r="C263" s="196"/>
      <c r="D263" s="196"/>
      <c r="E263" s="196"/>
      <c r="F263" s="196"/>
      <c r="G263" s="196"/>
      <c r="H263" s="88">
        <f>H233+H262+H240</f>
        <v>872215439.40571451</v>
      </c>
      <c r="I263" s="88">
        <f>I233+I262+I240</f>
        <v>976881292.13440013</v>
      </c>
      <c r="J263" s="30"/>
      <c r="K263" s="30"/>
      <c r="L263" s="30"/>
    </row>
    <row r="264" spans="1:12" ht="31.5" customHeight="1">
      <c r="A264" s="13"/>
      <c r="B264" s="197" t="s">
        <v>32</v>
      </c>
      <c r="C264" s="198"/>
      <c r="D264" s="198"/>
      <c r="E264" s="198"/>
      <c r="F264" s="198"/>
      <c r="G264" s="199"/>
      <c r="H264" s="89">
        <f>H135+H263</f>
        <v>1237790808.8514287</v>
      </c>
      <c r="I264" s="89">
        <f>I263+I135</f>
        <v>1386415705.9136002</v>
      </c>
      <c r="J264" s="17"/>
      <c r="K264" s="18"/>
      <c r="L264" s="18"/>
    </row>
    <row r="265" spans="1:12" ht="30.75" customHeight="1">
      <c r="A265" s="195" t="s">
        <v>245</v>
      </c>
      <c r="B265" s="195"/>
      <c r="C265" s="195"/>
      <c r="D265" s="195"/>
      <c r="E265" s="195"/>
      <c r="F265" s="195"/>
      <c r="G265" s="195"/>
      <c r="H265" s="195"/>
      <c r="I265" s="195"/>
      <c r="J265" s="195"/>
      <c r="K265" s="195"/>
      <c r="L265" s="195"/>
    </row>
    <row r="266" spans="1:12" s="12" customFormat="1" ht="27.75" customHeight="1">
      <c r="A266" s="3"/>
      <c r="B266" s="16"/>
      <c r="C266" s="3"/>
      <c r="D266" s="15"/>
      <c r="E266" s="3"/>
      <c r="F266" s="3"/>
      <c r="G266" s="9"/>
      <c r="H266" s="9"/>
      <c r="I266" s="9"/>
      <c r="J266" s="16"/>
      <c r="K266" s="16"/>
      <c r="L266" s="16"/>
    </row>
    <row r="267" spans="1:12" s="12" customFormat="1" ht="29.25" customHeight="1">
      <c r="A267" s="3"/>
      <c r="B267" s="16"/>
      <c r="C267" s="3"/>
      <c r="D267" s="15"/>
      <c r="E267" s="3"/>
      <c r="F267" s="3"/>
      <c r="G267" s="9"/>
      <c r="H267" s="9"/>
      <c r="I267" s="9"/>
      <c r="J267" s="16"/>
      <c r="K267" s="16"/>
      <c r="L267" s="16"/>
    </row>
    <row r="268" spans="1:12" ht="33.75" customHeight="1"/>
  </sheetData>
  <protectedRanges>
    <protectedRange sqref="F54:F61 C57:C61 B56:C56" name="Диапазон2_4_1"/>
    <protectedRange password="CF7A" sqref="F54:F61 C57:C61 B56:C56" name="Диапазон1_4_1"/>
    <protectedRange sqref="B86" name="Диапазон2"/>
    <protectedRange password="CF7A" sqref="B86" name="Диапазон1"/>
    <protectedRange sqref="D86" name="Диапазон2_2_1"/>
    <protectedRange password="CF7A" sqref="D86" name="Диапазон1_2_1"/>
    <protectedRange sqref="G86" name="Диапазон2_2"/>
    <protectedRange password="CF7A" sqref="G86" name="Диапазон1_2"/>
    <protectedRange sqref="D56" name="Диапазон2_4_2"/>
    <protectedRange password="CF7A" sqref="D56" name="Диапазон1_4_2"/>
  </protectedRanges>
  <mergeCells count="25">
    <mergeCell ref="B137:L137"/>
    <mergeCell ref="A265:L265"/>
    <mergeCell ref="B263:G263"/>
    <mergeCell ref="B264:G264"/>
    <mergeCell ref="B241:L241"/>
    <mergeCell ref="B233:G233"/>
    <mergeCell ref="B234:L234"/>
    <mergeCell ref="B240:G240"/>
    <mergeCell ref="B262:G262"/>
    <mergeCell ref="J2:L4"/>
    <mergeCell ref="B136:L136"/>
    <mergeCell ref="B10:L10"/>
    <mergeCell ref="B118:G118"/>
    <mergeCell ref="B116:L116"/>
    <mergeCell ref="B135:G135"/>
    <mergeCell ref="B11:L11"/>
    <mergeCell ref="B119:L119"/>
    <mergeCell ref="D7:I7"/>
    <mergeCell ref="C6:I6"/>
    <mergeCell ref="D8:I8"/>
    <mergeCell ref="C29:L29"/>
    <mergeCell ref="C30:L30"/>
    <mergeCell ref="C44:L44"/>
    <mergeCell ref="B134:G134"/>
    <mergeCell ref="C51:L51"/>
  </mergeCells>
  <pageMargins left="0.51181102362204722" right="0.51181102362204722" top="0.74803149606299213" bottom="0.74803149606299213" header="0.31496062992125984" footer="0.31496062992125984"/>
  <pageSetup paperSize="9" scale="41" fitToHeight="0" orientation="landscape" r:id="rId1"/>
  <rowBreaks count="1" manualBreakCount="1">
    <brk id="135" max="9" man="1"/>
  </rowBreaks>
</worksheet>
</file>

<file path=xl/worksheets/sheet2.xml><?xml version="1.0" encoding="utf-8"?>
<worksheet xmlns="http://schemas.openxmlformats.org/spreadsheetml/2006/main" xmlns:r="http://schemas.openxmlformats.org/officeDocument/2006/relationships">
  <dimension ref="A1:B1"/>
  <sheetViews>
    <sheetView workbookViewId="0">
      <selection sqref="A1:B1"/>
    </sheetView>
  </sheetViews>
  <sheetFormatPr defaultRowHeight="15"/>
  <cols>
    <col min="1" max="1" width="16.140625" style="64" customWidth="1"/>
    <col min="2" max="2" width="20.85546875" style="64" customWidth="1"/>
  </cols>
  <sheetData>
    <row r="1" spans="1:2" ht="31.5" customHeight="1">
      <c r="A1" s="71">
        <f>1*ПЗ!H264</f>
        <v>1237790808.8514287</v>
      </c>
      <c r="B1" s="72">
        <f>ПЗ!I264/1.12</f>
        <v>1237871165.9942858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Cулейменова</cp:lastModifiedBy>
  <cp:lastPrinted>2014-07-01T10:40:22Z</cp:lastPrinted>
  <dcterms:created xsi:type="dcterms:W3CDTF">2012-01-05T05:15:13Z</dcterms:created>
  <dcterms:modified xsi:type="dcterms:W3CDTF">2014-10-14T06:16:29Z</dcterms:modified>
</cp:coreProperties>
</file>