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5265" windowWidth="23895" windowHeight="6510"/>
  </bookViews>
  <sheets>
    <sheet name="ПЗ" sheetId="7" r:id="rId1"/>
    <sheet name="Лист1" sheetId="11" r:id="rId2"/>
  </sheets>
  <definedNames>
    <definedName name="_xlnm.Print_Area" localSheetId="0">ПЗ!$A$1:$L$243</definedName>
  </definedNames>
  <calcPr calcId="125725"/>
</workbook>
</file>

<file path=xl/calcChain.xml><?xml version="1.0" encoding="utf-8"?>
<calcChain xmlns="http://schemas.openxmlformats.org/spreadsheetml/2006/main">
  <c r="I106" i="7"/>
  <c r="H106"/>
  <c r="I107"/>
  <c r="H107"/>
  <c r="H211"/>
  <c r="I211" s="1"/>
  <c r="H210"/>
  <c r="I210" s="1"/>
  <c r="H209"/>
  <c r="I209" s="1"/>
  <c r="H205"/>
  <c r="I205" s="1"/>
  <c r="H208"/>
  <c r="I208" s="1"/>
  <c r="H206"/>
  <c r="I206" s="1"/>
  <c r="H207"/>
  <c r="I207" s="1"/>
  <c r="H105" l="1"/>
  <c r="I105" s="1"/>
  <c r="H204" l="1"/>
  <c r="H212" s="1"/>
  <c r="I203"/>
  <c r="H202"/>
  <c r="I202" s="1"/>
  <c r="H201"/>
  <c r="I201" s="1"/>
  <c r="H200"/>
  <c r="I200" s="1"/>
  <c r="H199"/>
  <c r="I199" s="1"/>
  <c r="H198"/>
  <c r="I198"/>
  <c r="I204" l="1"/>
  <c r="I212" s="1"/>
  <c r="I102"/>
  <c r="H102"/>
  <c r="H103"/>
  <c r="I103" s="1"/>
  <c r="H104"/>
  <c r="I104" s="1"/>
  <c r="H101"/>
  <c r="I101" s="1"/>
  <c r="H197" l="1"/>
  <c r="I197" s="1"/>
  <c r="H94" l="1"/>
  <c r="I94" s="1"/>
  <c r="H95"/>
  <c r="I95"/>
  <c r="H96"/>
  <c r="I96" s="1"/>
  <c r="H97"/>
  <c r="I97" s="1"/>
  <c r="H98"/>
  <c r="I98"/>
  <c r="H93"/>
  <c r="I93" s="1"/>
  <c r="I100"/>
  <c r="I99"/>
  <c r="I196"/>
  <c r="I195"/>
  <c r="I194"/>
  <c r="I193"/>
  <c r="I192" l="1"/>
  <c r="I191"/>
  <c r="I190"/>
  <c r="I189"/>
  <c r="I188" l="1"/>
  <c r="I187"/>
  <c r="H186"/>
  <c r="I186" s="1"/>
  <c r="H219"/>
  <c r="I218"/>
  <c r="H92" l="1"/>
  <c r="I92" s="1"/>
  <c r="H91" l="1"/>
  <c r="I91" s="1"/>
  <c r="H90"/>
  <c r="I90"/>
  <c r="H89"/>
  <c r="I89" s="1"/>
  <c r="H81" l="1"/>
  <c r="I81" s="1"/>
  <c r="H82"/>
  <c r="I82"/>
  <c r="H83"/>
  <c r="I83" s="1"/>
  <c r="H84"/>
  <c r="I84" s="1"/>
  <c r="H85"/>
  <c r="I85" s="1"/>
  <c r="H86"/>
  <c r="I86" s="1"/>
  <c r="H87"/>
  <c r="I87" s="1"/>
  <c r="H88"/>
  <c r="I88" s="1"/>
  <c r="I185" l="1"/>
  <c r="I184"/>
  <c r="H80" l="1"/>
  <c r="I80" s="1"/>
  <c r="H76" l="1"/>
  <c r="I76" s="1"/>
  <c r="H77"/>
  <c r="I77"/>
  <c r="H78"/>
  <c r="I78" s="1"/>
  <c r="H79"/>
  <c r="I79" s="1"/>
  <c r="H75" l="1"/>
  <c r="I75" s="1"/>
  <c r="I183" l="1"/>
  <c r="H126" l="1"/>
  <c r="I125"/>
  <c r="H74"/>
  <c r="I74" s="1"/>
  <c r="I182"/>
  <c r="I181"/>
  <c r="I180"/>
  <c r="H240" l="1"/>
  <c r="I239"/>
  <c r="G73"/>
  <c r="H73" s="1"/>
  <c r="I73" s="1"/>
  <c r="G72"/>
  <c r="H72" s="1"/>
  <c r="I72" s="1"/>
  <c r="G71"/>
  <c r="H71" s="1"/>
  <c r="I71" s="1"/>
  <c r="G70"/>
  <c r="H70" s="1"/>
  <c r="I70" s="1"/>
  <c r="G69" l="1"/>
  <c r="H69" s="1"/>
  <c r="I69" s="1"/>
  <c r="G68"/>
  <c r="H68" s="1"/>
  <c r="I68" s="1"/>
  <c r="G67"/>
  <c r="H67" s="1"/>
  <c r="I67" s="1"/>
  <c r="G66"/>
  <c r="H66" s="1"/>
  <c r="I66" s="1"/>
  <c r="G65"/>
  <c r="H65" s="1"/>
  <c r="I65" s="1"/>
  <c r="I124" l="1"/>
  <c r="I123"/>
  <c r="I122"/>
  <c r="I179"/>
  <c r="H178"/>
  <c r="I178" s="1"/>
  <c r="I177"/>
  <c r="I121" l="1"/>
  <c r="H64" l="1"/>
  <c r="I64" s="1"/>
  <c r="G63"/>
  <c r="H63" s="1"/>
  <c r="I63" s="1"/>
  <c r="G62"/>
  <c r="H62" s="1"/>
  <c r="I62" s="1"/>
  <c r="H61"/>
  <c r="I61" s="1"/>
  <c r="H60"/>
  <c r="I60" s="1"/>
  <c r="H59"/>
  <c r="I59" s="1"/>
  <c r="H58"/>
  <c r="I58" s="1"/>
  <c r="H57"/>
  <c r="I57" s="1"/>
  <c r="H56"/>
  <c r="I56" s="1"/>
  <c r="H55"/>
  <c r="I55" s="1"/>
  <c r="H54"/>
  <c r="I54" l="1"/>
  <c r="I176"/>
  <c r="I175"/>
  <c r="I174"/>
  <c r="I173" l="1"/>
  <c r="I172"/>
  <c r="I171"/>
  <c r="I170"/>
  <c r="I169"/>
  <c r="H53" l="1"/>
  <c r="I53" s="1"/>
  <c r="G53"/>
  <c r="H52"/>
  <c r="I52" s="1"/>
  <c r="G52"/>
  <c r="I168" l="1"/>
  <c r="I167"/>
  <c r="I166"/>
  <c r="I217"/>
  <c r="I216"/>
  <c r="I119" l="1"/>
  <c r="I120"/>
  <c r="I165" l="1"/>
  <c r="I238" l="1"/>
  <c r="I215"/>
  <c r="I164"/>
  <c r="H50"/>
  <c r="I50" s="1"/>
  <c r="H49"/>
  <c r="I49" s="1"/>
  <c r="I237" l="1"/>
  <c r="I163" l="1"/>
  <c r="H48" l="1"/>
  <c r="H47"/>
  <c r="H46"/>
  <c r="I46" s="1"/>
  <c r="H45"/>
  <c r="I162"/>
  <c r="I161"/>
  <c r="I160"/>
  <c r="I159"/>
  <c r="I157"/>
  <c r="I158"/>
  <c r="I45" l="1"/>
  <c r="I48"/>
  <c r="I47"/>
  <c r="I156"/>
  <c r="H42"/>
  <c r="H43"/>
  <c r="I43" s="1"/>
  <c r="H41"/>
  <c r="I41" s="1"/>
  <c r="I42" l="1"/>
  <c r="I39"/>
  <c r="I40"/>
  <c r="I109"/>
  <c r="I110" s="1"/>
  <c r="H110"/>
  <c r="I112"/>
  <c r="I113"/>
  <c r="I114"/>
  <c r="I236" l="1"/>
  <c r="I234"/>
  <c r="I235"/>
  <c r="I38"/>
  <c r="H155"/>
  <c r="I155" s="1"/>
  <c r="G12"/>
  <c r="H12"/>
  <c r="G13"/>
  <c r="H13" s="1"/>
  <c r="I13" s="1"/>
  <c r="H14"/>
  <c r="I14" s="1"/>
  <c r="H15"/>
  <c r="I15" s="1"/>
  <c r="H16"/>
  <c r="I16" s="1"/>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30"/>
  <c r="H131"/>
  <c r="I131" s="1"/>
  <c r="G133"/>
  <c r="H133" s="1"/>
  <c r="I133" s="1"/>
  <c r="G134"/>
  <c r="H134" s="1"/>
  <c r="I134" s="1"/>
  <c r="G135"/>
  <c r="H135" s="1"/>
  <c r="I135" s="1"/>
  <c r="G136"/>
  <c r="H136" s="1"/>
  <c r="I136" s="1"/>
  <c r="G137"/>
  <c r="H137" s="1"/>
  <c r="I137" s="1"/>
  <c r="H138"/>
  <c r="I138" s="1"/>
  <c r="H139"/>
  <c r="I139" s="1"/>
  <c r="H140"/>
  <c r="I140" s="1"/>
  <c r="H141"/>
  <c r="I141" s="1"/>
  <c r="H142"/>
  <c r="I142" s="1"/>
  <c r="H143"/>
  <c r="I143" s="1"/>
  <c r="H144"/>
  <c r="I144" s="1"/>
  <c r="H145"/>
  <c r="H146"/>
  <c r="I146" s="1"/>
  <c r="H147"/>
  <c r="I147" s="1"/>
  <c r="H148"/>
  <c r="I148" s="1"/>
  <c r="H149"/>
  <c r="I149" s="1"/>
  <c r="H150"/>
  <c r="I150" s="1"/>
  <c r="H151"/>
  <c r="I151" s="1"/>
  <c r="H152"/>
  <c r="I152" s="1"/>
  <c r="I153"/>
  <c r="I154"/>
  <c r="H132"/>
  <c r="G132" s="1"/>
  <c r="I233"/>
  <c r="I221"/>
  <c r="I222"/>
  <c r="I223"/>
  <c r="I224"/>
  <c r="I226"/>
  <c r="I227"/>
  <c r="I228"/>
  <c r="I229"/>
  <c r="I230"/>
  <c r="I231"/>
  <c r="I232"/>
  <c r="I214"/>
  <c r="I219" s="1"/>
  <c r="I117"/>
  <c r="I118"/>
  <c r="H127" l="1"/>
  <c r="I126"/>
  <c r="H241"/>
  <c r="I240"/>
  <c r="I145"/>
  <c r="I130"/>
  <c r="I12"/>
  <c r="I34"/>
  <c r="I127" l="1"/>
  <c r="H242"/>
  <c r="A1" i="11" s="1"/>
  <c r="I241" i="7" l="1"/>
  <c r="I242" s="1"/>
  <c r="B1" i="11" s="1"/>
</calcChain>
</file>

<file path=xl/sharedStrings.xml><?xml version="1.0" encoding="utf-8"?>
<sst xmlns="http://schemas.openxmlformats.org/spreadsheetml/2006/main" count="1486" uniqueCount="520">
  <si>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</si>
  <si>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</si>
  <si>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</si>
  <si>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</si>
  <si>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</si>
  <si>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</si>
  <si>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</si>
  <si>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</si>
  <si>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</si>
  <si>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</si>
  <si>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</si>
  <si>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</si>
  <si>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</si>
  <si>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</si>
  <si>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</si>
  <si>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</si>
  <si>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</si>
  <si>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</si>
  <si>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</si>
  <si>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</si>
  <si>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</si>
  <si>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</si>
  <si>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</si>
  <si>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</si>
  <si>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</si>
  <si>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</si>
  <si>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</si>
  <si>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</si>
  <si>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</si>
  <si>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</si>
  <si>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</si>
  <si>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</si>
  <si>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</si>
  <si>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</si>
  <si>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</si>
  <si>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</si>
  <si>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</si>
  <si>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</si>
  <si>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</si>
  <si>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</si>
  <si>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</si>
  <si>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</si>
  <si>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</si>
  <si>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</si>
  <si>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</si>
  <si>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</si>
  <si>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</si>
  <si>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</si>
  <si>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</si>
  <si>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</si>
  <si>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</si>
  <si>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</si>
  <si>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</si>
  <si>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</si>
  <si>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</si>
  <si>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</si>
  <si>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</si>
  <si>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</si>
  <si>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</si>
  <si>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</si>
  <si>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</si>
  <si>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</si>
  <si>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</si>
  <si>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</si>
  <si>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    Приложение к Приказу  Генерального директора частного учреждения «Nazarbayev University Research and Innovation System»  от 10 января 2014 года №1</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</si>
  <si>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</si>
  <si>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</si>
  <si>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</si>
  <si>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</si>
  <si>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</si>
  <si>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</si>
  <si>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</si>
  <si>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</si>
  <si>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</si>
  <si>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</si>
  <si>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</si>
  <si>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</si>
  <si>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</si>
  <si>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</si>
  <si>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</si>
  <si>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</si>
  <si>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</si>
  <si>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</si>
  <si>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</si>
  <si>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</si>
  <si>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</si>
  <si>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</si>
  <si>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</si>
  <si>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</si>
  <si>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Гигрометр</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</si>
  <si>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</si>
  <si>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</si>
  <si>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</si>
  <si>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</si>
  <si>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</si>
  <si>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</si>
  <si>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</si>
  <si>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</si>
  <si>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</si>
  <si>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</si>
  <si>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</si>
  <si>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</si>
  <si>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</si>
  <si>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</si>
  <si>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</si>
  <si>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</si>
  <si>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</si>
  <si>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</si>
  <si>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</si>
  <si>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</si>
  <si>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</si>
  <si>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</si>
  <si>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</si>
  <si>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</si>
  <si>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</si>
  <si>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</si>
  <si>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</si>
  <si>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</si>
  <si>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</si>
  <si>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</si>
  <si>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</si>
  <si>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</si>
  <si>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</si>
  <si>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</si>
  <si>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</si>
  <si>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</si>
  <si>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</si>
  <si>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</si>
  <si>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</si>
  <si>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</si>
  <si>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</si>
  <si>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</si>
  <si>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</si>
  <si>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</si>
  <si>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</si>
  <si>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</si>
  <si>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</si>
  <si>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</si>
  <si>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</si>
  <si>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</si>
  <si>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</si>
  <si>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</si>
  <si>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</si>
  <si>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</si>
  <si>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</si>
  <si>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</si>
  <si>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</si>
  <si>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</si>
  <si>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</si>
  <si>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</si>
  <si>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</si>
  <si>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</si>
  <si>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</si>
  <si>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</si>
  <si>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</si>
  <si>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</si>
  <si>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</si>
  <si>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</si>
  <si>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</si>
  <si>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</si>
  <si>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</si>
  <si>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</si>
  <si>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</si>
  <si>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</si>
  <si>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</si>
  <si>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</si>
  <si>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</si>
  <si>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</si>
  <si>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</si>
  <si>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</si>
  <si>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</si>
  <si>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</si>
  <si>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</si>
  <si>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</si>
  <si>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</si>
  <si>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</si>
  <si>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</si>
  <si>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</si>
  <si>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</si>
  <si>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</si>
  <si>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</si>
  <si>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</si>
  <si>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</si>
  <si>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</si>
  <si>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</si>
  <si>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</si>
  <si>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</si>
  <si>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</si>
  <si>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</si>
  <si>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</si>
  <si>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</si>
  <si>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</si>
  <si>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</si>
  <si>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</si>
  <si>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</si>
  <si>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</si>
  <si>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</si>
  <si>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</si>
  <si>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</si>
  <si>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</si>
  <si>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</si>
  <si>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</si>
  <si>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</si>
  <si>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</si>
  <si>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</si>
  <si>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</si>
  <si>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</si>
  <si>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</si>
  <si>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</si>
  <si>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</si>
  <si>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</si>
  <si>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</si>
  <si>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</si>
  <si>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</si>
  <si>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</si>
  <si>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</si>
  <si>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</si>
  <si>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</si>
  <si>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</si>
  <si>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</si>
  <si>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</si>
  <si>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</si>
  <si>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</si>
  <si>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</si>
  <si>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</si>
  <si>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</si>
  <si>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</si>
  <si>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</si>
  <si>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</si>
  <si>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</si>
  <si>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</si>
  <si>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</si>
  <si>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</si>
  <si>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</si>
  <si>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</si>
  <si>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</si>
  <si>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</si>
  <si>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</si>
  <si>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</si>
  <si>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</si>
  <si>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</si>
  <si>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</si>
  <si>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</si>
  <si>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</si>
  <si>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</si>
  <si>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</si>
  <si>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Заместитель директора Департамента закупок и материально-технического обеспечения _______________________Кураганова Д.К.</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</si>
  <si>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</si>
  <si>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</si>
  <si>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</si>
  <si>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</si>
  <si>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</si>
  <si>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</si>
  <si>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</si>
  <si>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</si>
  <si>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</si>
  <si>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</si>
  <si>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</si>
  <si>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</si>
  <si>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</si>
  <si>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</si>
  <si>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</si>
  <si>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</si>
  <si>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</si>
  <si>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</si>
  <si>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</si>
  <si>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</si>
  <si>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</si>
  <si>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</si>
  <si>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</si>
  <si>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</si>
  <si>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</si>
  <si>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</si>
  <si>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</si>
  <si>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</si>
  <si>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</si>
  <si>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</si>
  <si>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</si>
  <si>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</si>
  <si>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</si>
  <si>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</si>
  <si>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</si>
  <si>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</si>
  <si>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</si>
  <si>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</si>
  <si>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</si>
  <si>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</si>
  <si>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</si>
  <si>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</si>
  <si>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</si>
  <si>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</si>
  <si>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</si>
  <si>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</si>
  <si>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</si>
  <si>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</si>
  <si>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</si>
  <si>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</si>
  <si>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</si>
  <si>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</si>
  <si>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</si>
  <si>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</si>
  <si>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</si>
  <si>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</si>
  <si>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</si>
  <si>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</si>
  <si>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</si>
  <si>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</si>
  <si>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</si>
  <si>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</si>
  <si>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</si>
  <si>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</si>
  <si>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</si>
  <si>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</si>
  <si>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</si>
  <si>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</si>
  <si>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</si>
  <si>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</si>
  <si>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</si>
  <si>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</si>
  <si>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</si>
  <si>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</si>
  <si>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</si>
  <si>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</si>
  <si>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</si>
  <si>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</si>
  <si>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</si>
  <si>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</si>
  <si>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Пропан: пропан СУГ, согласно ГОСТ 20448-90, массовая доля сернистых соединений и серы не более 0,01%, включая сероводород 0,03%, в баллонах 50л, 6 бал; Пропан: пропан СУГ, согласно ГОСТ 20448-90, массовая доля сернистых соединений и серы не более 0,01%, включая сероводород 0,003%, 225 кг.</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</si>
  <si>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</si>
  <si>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</si>
  <si>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</si>
  <si>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</si>
  <si>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</si>
  <si>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</si>
  <si>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</si>
  <si>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</si>
  <si>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</si>
  <si>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</si>
  <si>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</si>
  <si>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</si>
  <si>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</si>
  <si>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</si>
  <si>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</si>
  <si>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</si>
  <si>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</si>
  <si>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</si>
  <si>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</si>
  <si>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</si>
  <si>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</si>
  <si>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</si>
  <si>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</si>
  <si>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</si>
  <si>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</si>
  <si>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</si>
  <si>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</si>
  <si>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</si>
  <si>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</si>
  <si>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</si>
  <si>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</si>
  <si>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</si>
  <si>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</si>
  <si>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</si>
  <si>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</si>
  <si>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</si>
  <si>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</si>
  <si>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</si>
  <si>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</si>
  <si>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</si>
  <si>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</si>
  <si>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</si>
  <si>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</si>
  <si>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</si>
  <si>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</si>
  <si>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</si>
  <si>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</si>
  <si>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</si>
  <si>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</si>
  <si>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</si>
  <si>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</si>
  <si>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</si>
  <si>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</si>
  <si>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</si>
  <si>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</si>
  <si>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</si>
  <si>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</si>
  <si>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</si>
  <si>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</si>
  <si>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</si>
  <si>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</si>
  <si>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</si>
  <si>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</si>
  <si>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</si>
  <si>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</si>
  <si>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</si>
  <si>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</si>
  <si>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</si>
  <si>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</si>
  <si>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</si>
  <si>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</si>
  <si>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</si>
  <si>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</si>
  <si>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</si>
  <si>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</si>
  <si>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</si>
  <si>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</si>
  <si>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</si>
  <si>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</si>
  <si>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</si>
  <si>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</si>
  <si>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</si>
  <si>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</si>
  <si>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</si>
  <si>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</si>
  <si>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</si>
  <si>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</si>
  <si>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</si>
  <si>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</si>
  <si>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</si>
  <si>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</si>
  <si>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</si>
  <si>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</si>
  <si>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</si>
  <si>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</si>
  <si>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</si>
  <si>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</si>
  <si>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</si>
  <si>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</si>
  <si>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</si>
  <si>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</si>
  <si>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</si>
  <si>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</si>
  <si>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</si>
  <si>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</si>
  <si>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</si>
  <si>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</si>
  <si>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</si>
  <si>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</si>
  <si>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</si>
  <si>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</si>
  <si>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</si>
  <si>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</si>
  <si>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</si>
  <si>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</si>
  <si>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</si>
  <si>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112 календарных дней со дня вступления в силу Договора</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</si>
  <si>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</si>
  <si>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</si>
  <si>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</si>
  <si>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</si>
  <si>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</si>
  <si>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</si>
  <si>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</si>
  <si>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</si>
  <si>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</si>
  <si>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</si>
  <si>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</si>
  <si>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</si>
  <si>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</si>
  <si>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</si>
  <si>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</si>
  <si>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</si>
  <si>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</si>
  <si>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</si>
  <si>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</si>
  <si>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</si>
  <si>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</si>
  <si>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</si>
  <si>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</si>
  <si>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</si>
  <si>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Размеры циркулирующего охладителя: ширина (не менее 250, не более 300 мм); высота (не менее 450, не более 550 мм); диаметр (не менее 350, не более 450 мм); вес (не менее 25 кг, не более 35 кг; температурный диапазон (от -10°С до +25°С); объем резервуара (не менее 2.5 л, не более 3 л); давление насоса (не менее 0.5 мбар, не более 0.7 мбар).</t>
  </si>
  <si>
    <t>Ротационный испаритель с нагревательной баней</t>
  </si>
  <si>
    <t>Размеры нагревательной бани: ширина (не менее 250, не более 300 мм); высота (не менее 200, не более 250 мм); диаметр (не менее 250, не более 350 мм); вес (не менее 3.5 кг, не более 5.5 кг; температурный диапазон (от 15°С до 200°С). 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м2, не более 0.15 м2 ).</t>
  </si>
  <si>
    <t xml:space="preserve">Вакуумный насос </t>
  </si>
  <si>
    <r>
      <t>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t>
    </r>
    <r>
      <rPr>
        <vertAlign val="superscript"/>
        <sz val="11"/>
        <color indexed="8"/>
        <rFont val="Times New Roman"/>
        <family val="1"/>
        <charset val="204"/>
      </rPr>
      <t>2</t>
    </r>
    <r>
      <rPr>
        <sz val="11"/>
        <color indexed="8"/>
        <rFont val="Times New Roman"/>
        <family val="1"/>
        <charset val="204"/>
      </rPr>
      <t>, не более 0.15 м</t>
    </r>
    <r>
      <rPr>
        <vertAlign val="superscript"/>
        <sz val="11"/>
        <color indexed="8"/>
        <rFont val="Times New Roman"/>
        <family val="1"/>
        <charset val="204"/>
      </rPr>
      <t xml:space="preserve">2 </t>
    </r>
    <r>
      <rPr>
        <sz val="11"/>
        <color indexed="8"/>
        <rFont val="Times New Roman"/>
        <family val="1"/>
        <charset val="204"/>
      </rPr>
      <t>); электрические требования (не менее 100 В и 50 Гц, не более 240 В и 60 Гц). Размеры нагревательной бани: ширина (не менее 250, не более 300 мм); высота (не менее 200, не более 250 мм).</t>
    </r>
  </si>
  <si>
    <r>
      <t>Размеры корпуса: ширина (не менее 150, не более 250 мм); высота (не менее 250, не  более 450 мм); диаметр (не менее 200, не более 400 мм); вес насоса (не менее 5 кг, не более 8 кг); объем (не менее 1.5 м</t>
    </r>
    <r>
      <rPr>
        <vertAlign val="superscript"/>
        <sz val="11"/>
        <color indexed="8"/>
        <rFont val="Times New Roman"/>
        <family val="1"/>
        <charset val="204"/>
      </rPr>
      <t>3</t>
    </r>
    <r>
      <rPr>
        <sz val="11"/>
        <color indexed="8"/>
        <rFont val="Times New Roman"/>
        <family val="1"/>
        <charset val="204"/>
      </rPr>
      <t>/ч, не более 2.0 м</t>
    </r>
    <r>
      <rPr>
        <vertAlign val="superscript"/>
        <sz val="11"/>
        <color indexed="8"/>
        <rFont val="Times New Roman"/>
        <family val="1"/>
        <charset val="204"/>
      </rPr>
      <t>3</t>
    </r>
    <r>
      <rPr>
        <sz val="11"/>
        <color indexed="8"/>
        <rFont val="Times New Roman"/>
        <family val="1"/>
        <charset val="204"/>
      </rPr>
      <t>/ч).</t>
    </r>
  </si>
  <si>
    <t>100 календарных дней со дня вступления в силу договора</t>
  </si>
  <si>
    <r>
      <t>Размеры корпуса: ширина (не менее 200, не более 300 мм); высота (не менее 250, не  более 450 мм); диаметр (не менее 300, не более 600 мм); вес насоса (не менее 7 кг, не более 14 кг);  Объем (не менее 2.5 м</t>
    </r>
    <r>
      <rPr>
        <vertAlign val="superscript"/>
        <sz val="11"/>
        <color indexed="8"/>
        <rFont val="Times New Roman"/>
        <family val="1"/>
        <charset val="204"/>
      </rPr>
      <t>3</t>
    </r>
    <r>
      <rPr>
        <sz val="11"/>
        <color indexed="8"/>
        <rFont val="Times New Roman"/>
        <family val="1"/>
        <charset val="204"/>
      </rPr>
      <t>/ч, не более 3.5 м</t>
    </r>
    <r>
      <rPr>
        <vertAlign val="superscript"/>
        <sz val="11"/>
        <color indexed="8"/>
        <rFont val="Times New Roman"/>
        <family val="1"/>
        <charset val="204"/>
      </rPr>
      <t>3</t>
    </r>
    <r>
      <rPr>
        <sz val="11"/>
        <color indexed="8"/>
        <rFont val="Times New Roman"/>
        <family val="1"/>
        <charset val="204"/>
      </rPr>
      <t>/ч).</t>
    </r>
  </si>
  <si>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</si>
  <si>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</si>
  <si>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</si>
  <si>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</si>
  <si>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</si>
  <si>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Датчик давления в области 1000÷10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</si>
  <si>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100÷10 (-2) Торр, точность измерения не хуже 0,2%, пределы измерения в  диапазоне  10 (-1) Торр – 1000 Торр, подключаемый фланец KF 16  </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</si>
  <si>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</si>
  <si>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</si>
  <si>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</si>
  <si>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</si>
  <si>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</si>
  <si>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</si>
  <si>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</si>
  <si>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</si>
  <si>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</si>
  <si>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</si>
  <si>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</si>
  <si>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</si>
  <si>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</si>
  <si>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</si>
  <si>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</si>
  <si>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</si>
  <si>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</si>
  <si>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</si>
  <si>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</si>
  <si>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292 календарных дней со дня вступления в силу договора</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</si>
  <si>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</si>
  <si>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</si>
  <si>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</si>
  <si>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</si>
  <si>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</si>
  <si>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</si>
  <si>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</si>
  <si>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</si>
  <si>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</si>
  <si>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</si>
  <si>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</si>
  <si>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</si>
  <si>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</si>
  <si>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</si>
  <si>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</si>
  <si>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(с дополнениями и изменениями по Приказу от 21 августа 2014 года № 102)</t>
  </si>
</sst>
</file>

<file path=xl/styles.xml><?xml version="1.0" encoding="utf-8"?>
<styleSheet xmlns="http://schemas.openxmlformats.org/spreadsheetml/2006/main">
  <numFmts count="3">
    <numFmt numFmtId="43" formatCode="_-* #,##0.00_р_._-;\-* #,##0.00_р_._-;_-* &quot;-&quot;??_р_._-;_-@_-"/>
    <numFmt numFmtId="164" formatCode="_(* #,##0.00_);_(* \(#,##0.00\);_(* &quot;-&quot;??_);_(@_)"/>
    <numFmt numFmtId="165" formatCode="0.0"/>
  </numFmts>
  <fonts count="38">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vertAlign val="superscript"/>
      <sz val="11"/>
      <color indexed="8"/>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0">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7" borderId="0" applyNumberFormat="0" applyBorder="0" applyAlignment="0" applyProtection="0"/>
    <xf numFmtId="0" fontId="36" fillId="0" borderId="0"/>
  </cellStyleXfs>
  <cellXfs count="192">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6"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4" borderId="1" xfId="0" applyNumberFormat="1" applyFont="1" applyFill="1" applyBorder="1" applyAlignment="1">
      <alignment horizontal="center" vertical="center" wrapText="1"/>
    </xf>
    <xf numFmtId="4" fontId="11" fillId="4"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4"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0" fontId="4" fillId="2" borderId="7"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4" fillId="2" borderId="1" xfId="18" applyFont="1" applyFill="1" applyBorder="1" applyAlignment="1">
      <alignment horizontal="center" vertical="center" wrapText="1"/>
    </xf>
    <xf numFmtId="0" fontId="6" fillId="2" borderId="1" xfId="19" applyFont="1" applyFill="1" applyBorder="1" applyAlignment="1">
      <alignment horizontal="center" vertical="center" wrapText="1"/>
    </xf>
    <xf numFmtId="0" fontId="35" fillId="2" borderId="1" xfId="0" applyFont="1" applyFill="1" applyBorder="1" applyAlignment="1">
      <alignment horizontal="center" vertical="center"/>
    </xf>
    <xf numFmtId="4" fontId="6" fillId="2" borderId="1" xfId="19" applyNumberFormat="1"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0" fontId="2" fillId="2" borderId="8" xfId="0" applyFont="1" applyFill="1" applyBorder="1" applyAlignment="1">
      <alignment horizontal="left"/>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16" fillId="2" borderId="9" xfId="0" applyFont="1" applyFill="1" applyBorder="1" applyAlignment="1">
      <alignment horizontal="center"/>
    </xf>
    <xf numFmtId="0" fontId="29" fillId="2" borderId="5" xfId="0" applyFont="1" applyFill="1" applyBorder="1" applyAlignment="1">
      <alignment horizontal="center" vertical="center" wrapText="1"/>
    </xf>
    <xf numFmtId="0" fontId="30" fillId="2" borderId="7" xfId="0" applyFont="1" applyFill="1" applyBorder="1" applyAlignment="1">
      <alignment horizontal="center" vertical="center"/>
    </xf>
    <xf numFmtId="0" fontId="30" fillId="2" borderId="6" xfId="0" applyFont="1" applyFill="1" applyBorder="1" applyAlignment="1">
      <alignment horizontal="center" vertical="center"/>
    </xf>
    <xf numFmtId="3" fontId="35" fillId="0" borderId="2" xfId="2"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0" xfId="0" applyFont="1" applyFill="1"/>
  </cellXfs>
  <cellStyles count="20">
    <cellStyle name="Normal 2" xfId="11"/>
    <cellStyle name="Normal 3" xfId="19"/>
    <cellStyle name="Normal 4 2" xfId="14"/>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M246"/>
  <sheetViews>
    <sheetView tabSelected="1" view="pageBreakPreview" zoomScale="75" zoomScaleNormal="90" zoomScaleSheetLayoutView="75" workbookViewId="0">
      <selection activeCell="F9" sqref="F9"/>
    </sheetView>
  </sheetViews>
  <sheetFormatPr defaultRowHeight="1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1" style="9" customWidth="1"/>
    <col min="9" max="9" width="22.42578125" style="9" customWidth="1"/>
    <col min="10" max="10" width="25.140625" style="16" customWidth="1"/>
    <col min="11" max="11" width="16.5703125" style="16" customWidth="1"/>
    <col min="12" max="12" width="20.140625" style="16" customWidth="1"/>
    <col min="13" max="16384" width="9.140625" style="3"/>
  </cols>
  <sheetData>
    <row r="2" spans="1:12">
      <c r="A2" s="1" t="s">
        <v>0</v>
      </c>
      <c r="B2" s="1"/>
      <c r="C2" s="1"/>
      <c r="D2" s="1"/>
      <c r="E2" s="1"/>
      <c r="F2" s="1"/>
      <c r="G2" s="1"/>
      <c r="H2" s="1"/>
      <c r="I2" s="1"/>
      <c r="J2" s="169" t="s">
        <v>64</v>
      </c>
      <c r="K2" s="169"/>
      <c r="L2" s="169"/>
    </row>
    <row r="3" spans="1:12">
      <c r="A3" s="1"/>
      <c r="B3" s="1"/>
      <c r="C3" s="1"/>
      <c r="D3" s="1"/>
      <c r="E3" s="1"/>
      <c r="F3" s="1"/>
      <c r="G3" s="1"/>
      <c r="H3" s="1"/>
      <c r="I3" s="1"/>
      <c r="J3" s="169"/>
      <c r="K3" s="169"/>
      <c r="L3" s="169"/>
    </row>
    <row r="4" spans="1:12">
      <c r="A4" s="1"/>
      <c r="B4" s="1"/>
      <c r="C4" s="1"/>
      <c r="D4" s="1"/>
      <c r="E4" s="1"/>
      <c r="F4" s="1"/>
      <c r="G4" s="1"/>
      <c r="H4" s="1"/>
      <c r="I4" s="1"/>
      <c r="J4" s="169"/>
      <c r="K4" s="169"/>
      <c r="L4" s="169"/>
    </row>
    <row r="5" spans="1:12">
      <c r="A5" s="1"/>
      <c r="B5" s="1"/>
      <c r="C5" s="1"/>
      <c r="D5" s="1"/>
      <c r="E5" s="1"/>
      <c r="F5" s="1"/>
      <c r="G5" s="1"/>
      <c r="H5" s="1"/>
      <c r="I5" s="1"/>
      <c r="J5" s="41"/>
      <c r="K5" s="41"/>
      <c r="L5" s="41"/>
    </row>
    <row r="6" spans="1:12">
      <c r="A6" s="1"/>
      <c r="B6" s="1"/>
      <c r="C6" s="184" t="s">
        <v>62</v>
      </c>
      <c r="D6" s="184"/>
      <c r="E6" s="184"/>
      <c r="F6" s="184"/>
      <c r="G6" s="184"/>
      <c r="H6" s="184"/>
      <c r="I6" s="184"/>
      <c r="J6" s="41"/>
      <c r="K6" s="41"/>
      <c r="L6" s="41"/>
    </row>
    <row r="7" spans="1:12" ht="15" customHeight="1">
      <c r="A7" s="1"/>
      <c r="B7" s="1"/>
      <c r="D7" s="184" t="s">
        <v>63</v>
      </c>
      <c r="E7" s="184"/>
      <c r="F7" s="184"/>
      <c r="G7" s="184"/>
      <c r="H7" s="184"/>
      <c r="I7" s="184"/>
      <c r="J7" s="1"/>
      <c r="K7" s="1"/>
      <c r="L7" s="10"/>
    </row>
    <row r="8" spans="1:12" ht="15" customHeight="1">
      <c r="A8" s="35"/>
      <c r="B8" s="35"/>
      <c r="C8" s="35"/>
      <c r="D8" s="185" t="s">
        <v>519</v>
      </c>
      <c r="E8" s="185"/>
      <c r="F8" s="185"/>
      <c r="G8" s="185"/>
      <c r="H8" s="185"/>
      <c r="I8" s="185"/>
      <c r="J8" s="35"/>
      <c r="K8" s="35"/>
      <c r="L8" s="35"/>
    </row>
    <row r="9" spans="1:12" ht="71.25">
      <c r="A9" s="2" t="s">
        <v>1</v>
      </c>
      <c r="B9" s="2" t="s">
        <v>19</v>
      </c>
      <c r="C9" s="2" t="s">
        <v>2</v>
      </c>
      <c r="D9" s="2" t="s">
        <v>20</v>
      </c>
      <c r="E9" s="2" t="s">
        <v>3</v>
      </c>
      <c r="F9" s="2" t="s">
        <v>4</v>
      </c>
      <c r="G9" s="2" t="s">
        <v>5</v>
      </c>
      <c r="H9" s="2" t="s">
        <v>8</v>
      </c>
      <c r="I9" s="2" t="s">
        <v>9</v>
      </c>
      <c r="J9" s="2" t="s">
        <v>6</v>
      </c>
      <c r="K9" s="4" t="s">
        <v>18</v>
      </c>
      <c r="L9" s="2" t="s">
        <v>7</v>
      </c>
    </row>
    <row r="10" spans="1:12" ht="73.5" customHeight="1">
      <c r="A10" s="19"/>
      <c r="B10" s="173" t="s">
        <v>34</v>
      </c>
      <c r="C10" s="174"/>
      <c r="D10" s="174"/>
      <c r="E10" s="174"/>
      <c r="F10" s="174"/>
      <c r="G10" s="174"/>
      <c r="H10" s="174"/>
      <c r="I10" s="174"/>
      <c r="J10" s="174"/>
      <c r="K10" s="174"/>
      <c r="L10" s="175"/>
    </row>
    <row r="11" spans="1:12" ht="27.75" customHeight="1">
      <c r="A11" s="20"/>
      <c r="B11" s="181" t="s">
        <v>26</v>
      </c>
      <c r="C11" s="182"/>
      <c r="D11" s="182"/>
      <c r="E11" s="182"/>
      <c r="F11" s="182"/>
      <c r="G11" s="182"/>
      <c r="H11" s="182"/>
      <c r="I11" s="182"/>
      <c r="J11" s="182"/>
      <c r="K11" s="182"/>
      <c r="L11" s="183"/>
    </row>
    <row r="12" spans="1:12" ht="189.75" customHeight="1">
      <c r="A12" s="47">
        <v>1</v>
      </c>
      <c r="B12" s="46" t="s">
        <v>65</v>
      </c>
      <c r="C12" s="14" t="s">
        <v>48</v>
      </c>
      <c r="D12" s="46" t="s">
        <v>173</v>
      </c>
      <c r="E12" s="44" t="s">
        <v>11</v>
      </c>
      <c r="F12" s="44">
        <v>2</v>
      </c>
      <c r="G12" s="5">
        <f>7997300/1.12</f>
        <v>7140446.4285714282</v>
      </c>
      <c r="H12" s="5">
        <f t="shared" ref="H12:H13" si="0">F12*G12</f>
        <v>14280892.857142856</v>
      </c>
      <c r="I12" s="59">
        <f t="shared" ref="I12:I13" si="1">H12*1.12</f>
        <v>15994600</v>
      </c>
      <c r="J12" s="60" t="s">
        <v>172</v>
      </c>
      <c r="K12" s="45" t="s">
        <v>17</v>
      </c>
      <c r="L12" s="45" t="s">
        <v>15</v>
      </c>
    </row>
    <row r="13" spans="1:12" ht="191.25" customHeight="1">
      <c r="A13" s="47">
        <v>2</v>
      </c>
      <c r="B13" s="74" t="s">
        <v>65</v>
      </c>
      <c r="C13" s="56" t="s">
        <v>48</v>
      </c>
      <c r="D13" s="75" t="s">
        <v>174</v>
      </c>
      <c r="E13" s="57" t="s">
        <v>11</v>
      </c>
      <c r="F13" s="57">
        <v>2</v>
      </c>
      <c r="G13" s="58">
        <f>9644040/1.12</f>
        <v>8610750</v>
      </c>
      <c r="H13" s="5">
        <f t="shared" si="0"/>
        <v>17221500</v>
      </c>
      <c r="I13" s="59">
        <f t="shared" si="1"/>
        <v>19288080</v>
      </c>
      <c r="J13" s="60" t="s">
        <v>172</v>
      </c>
      <c r="K13" s="45" t="s">
        <v>17</v>
      </c>
      <c r="L13" s="45" t="s">
        <v>15</v>
      </c>
    </row>
    <row r="14" spans="1:12" ht="126.75" customHeight="1">
      <c r="A14" s="47">
        <v>3</v>
      </c>
      <c r="B14" s="36" t="s">
        <v>201</v>
      </c>
      <c r="C14" s="46" t="s">
        <v>14</v>
      </c>
      <c r="D14" s="14" t="s">
        <v>207</v>
      </c>
      <c r="E14" s="44" t="s">
        <v>11</v>
      </c>
      <c r="F14" s="44">
        <v>1</v>
      </c>
      <c r="G14" s="50">
        <v>599754</v>
      </c>
      <c r="H14" s="5">
        <f t="shared" ref="H14:H23" si="2">F14*G14</f>
        <v>599754</v>
      </c>
      <c r="I14" s="5">
        <f t="shared" ref="I14:I50" si="3">H14*1.12</f>
        <v>671724.4800000001</v>
      </c>
      <c r="J14" s="8" t="s">
        <v>200</v>
      </c>
      <c r="K14" s="46" t="s">
        <v>17</v>
      </c>
      <c r="L14" s="37" t="s">
        <v>15</v>
      </c>
    </row>
    <row r="15" spans="1:12" ht="128.25" customHeight="1">
      <c r="A15" s="47">
        <v>4</v>
      </c>
      <c r="B15" s="51" t="s">
        <v>79</v>
      </c>
      <c r="C15" s="46" t="s">
        <v>14</v>
      </c>
      <c r="D15" s="14" t="s">
        <v>80</v>
      </c>
      <c r="E15" s="44" t="s">
        <v>78</v>
      </c>
      <c r="F15" s="44">
        <v>1</v>
      </c>
      <c r="G15" s="50">
        <v>89643</v>
      </c>
      <c r="H15" s="5">
        <f t="shared" si="2"/>
        <v>89643</v>
      </c>
      <c r="I15" s="5">
        <f t="shared" si="3"/>
        <v>100400.16</v>
      </c>
      <c r="J15" s="8" t="s">
        <v>200</v>
      </c>
      <c r="K15" s="46" t="s">
        <v>17</v>
      </c>
      <c r="L15" s="37" t="s">
        <v>15</v>
      </c>
    </row>
    <row r="16" spans="1:12" ht="133.5" customHeight="1">
      <c r="A16" s="47">
        <v>5</v>
      </c>
      <c r="B16" s="52" t="s">
        <v>81</v>
      </c>
      <c r="C16" s="46" t="s">
        <v>14</v>
      </c>
      <c r="D16" s="14" t="s">
        <v>96</v>
      </c>
      <c r="E16" s="44" t="s">
        <v>11</v>
      </c>
      <c r="F16" s="44">
        <v>1</v>
      </c>
      <c r="G16" s="50">
        <v>460268</v>
      </c>
      <c r="H16" s="5">
        <f t="shared" si="2"/>
        <v>460268</v>
      </c>
      <c r="I16" s="5">
        <f t="shared" si="3"/>
        <v>515500.16000000003</v>
      </c>
      <c r="J16" s="8" t="s">
        <v>200</v>
      </c>
      <c r="K16" s="46" t="s">
        <v>17</v>
      </c>
      <c r="L16" s="37" t="s">
        <v>15</v>
      </c>
    </row>
    <row r="17" spans="1:12" ht="201.75" customHeight="1">
      <c r="A17" s="47">
        <v>6</v>
      </c>
      <c r="B17" s="53" t="s">
        <v>82</v>
      </c>
      <c r="C17" s="46" t="s">
        <v>14</v>
      </c>
      <c r="D17" s="14" t="s">
        <v>83</v>
      </c>
      <c r="E17" s="44" t="s">
        <v>11</v>
      </c>
      <c r="F17" s="44">
        <v>1</v>
      </c>
      <c r="G17" s="50">
        <v>361607</v>
      </c>
      <c r="H17" s="5">
        <f t="shared" si="2"/>
        <v>361607</v>
      </c>
      <c r="I17" s="5">
        <f t="shared" si="3"/>
        <v>404999.84</v>
      </c>
      <c r="J17" s="8" t="s">
        <v>200</v>
      </c>
      <c r="K17" s="46" t="s">
        <v>17</v>
      </c>
      <c r="L17" s="37" t="s">
        <v>15</v>
      </c>
    </row>
    <row r="18" spans="1:12" ht="125.25" customHeight="1">
      <c r="A18" s="47">
        <v>7</v>
      </c>
      <c r="B18" s="51" t="s">
        <v>84</v>
      </c>
      <c r="C18" s="46" t="s">
        <v>14</v>
      </c>
      <c r="D18" s="14" t="s">
        <v>102</v>
      </c>
      <c r="E18" s="44" t="s">
        <v>11</v>
      </c>
      <c r="F18" s="44">
        <v>1</v>
      </c>
      <c r="G18" s="50">
        <v>60625</v>
      </c>
      <c r="H18" s="5">
        <f t="shared" si="2"/>
        <v>60625</v>
      </c>
      <c r="I18" s="5">
        <f t="shared" si="3"/>
        <v>67900</v>
      </c>
      <c r="J18" s="8" t="s">
        <v>200</v>
      </c>
      <c r="K18" s="46" t="s">
        <v>17</v>
      </c>
      <c r="L18" s="37" t="s">
        <v>15</v>
      </c>
    </row>
    <row r="19" spans="1:12" ht="317.25" customHeight="1">
      <c r="A19" s="47">
        <v>8</v>
      </c>
      <c r="B19" s="52" t="s">
        <v>85</v>
      </c>
      <c r="C19" s="46" t="s">
        <v>14</v>
      </c>
      <c r="D19" s="14" t="s">
        <v>86</v>
      </c>
      <c r="E19" s="44" t="s">
        <v>78</v>
      </c>
      <c r="F19" s="44">
        <v>1</v>
      </c>
      <c r="G19" s="50">
        <v>795848</v>
      </c>
      <c r="H19" s="5">
        <f t="shared" si="2"/>
        <v>795848</v>
      </c>
      <c r="I19" s="5">
        <f t="shared" si="3"/>
        <v>891349.76000000013</v>
      </c>
      <c r="J19" s="8" t="s">
        <v>200</v>
      </c>
      <c r="K19" s="46" t="s">
        <v>17</v>
      </c>
      <c r="L19" s="37" t="s">
        <v>15</v>
      </c>
    </row>
    <row r="20" spans="1:12" ht="81.75" customHeight="1">
      <c r="A20" s="47">
        <v>9</v>
      </c>
      <c r="B20" s="36" t="s">
        <v>87</v>
      </c>
      <c r="C20" s="46" t="s">
        <v>14</v>
      </c>
      <c r="D20" s="14" t="s">
        <v>88</v>
      </c>
      <c r="E20" s="44" t="s">
        <v>78</v>
      </c>
      <c r="F20" s="44">
        <v>1</v>
      </c>
      <c r="G20" s="50">
        <v>43946</v>
      </c>
      <c r="H20" s="5">
        <f t="shared" si="2"/>
        <v>43946</v>
      </c>
      <c r="I20" s="5">
        <f t="shared" si="3"/>
        <v>49219.520000000004</v>
      </c>
      <c r="J20" s="8" t="s">
        <v>200</v>
      </c>
      <c r="K20" s="46" t="s">
        <v>17</v>
      </c>
      <c r="L20" s="37" t="s">
        <v>15</v>
      </c>
    </row>
    <row r="21" spans="1:12" ht="98.25" customHeight="1">
      <c r="A21" s="47">
        <v>10</v>
      </c>
      <c r="B21" s="36" t="s">
        <v>89</v>
      </c>
      <c r="C21" s="46" t="s">
        <v>14</v>
      </c>
      <c r="D21" s="14" t="s">
        <v>90</v>
      </c>
      <c r="E21" s="44" t="s">
        <v>78</v>
      </c>
      <c r="F21" s="44">
        <v>1</v>
      </c>
      <c r="G21" s="50">
        <v>40125</v>
      </c>
      <c r="H21" s="5">
        <f t="shared" si="2"/>
        <v>40125</v>
      </c>
      <c r="I21" s="5">
        <f t="shared" si="3"/>
        <v>44940.000000000007</v>
      </c>
      <c r="J21" s="8" t="s">
        <v>200</v>
      </c>
      <c r="K21" s="46" t="s">
        <v>17</v>
      </c>
      <c r="L21" s="37" t="s">
        <v>15</v>
      </c>
    </row>
    <row r="22" spans="1:12" ht="89.25" customHeight="1">
      <c r="A22" s="47">
        <v>11</v>
      </c>
      <c r="B22" s="36" t="s">
        <v>91</v>
      </c>
      <c r="C22" s="46" t="s">
        <v>14</v>
      </c>
      <c r="D22" s="14" t="s">
        <v>92</v>
      </c>
      <c r="E22" s="44" t="s">
        <v>78</v>
      </c>
      <c r="F22" s="44">
        <v>1</v>
      </c>
      <c r="G22" s="50">
        <v>172321</v>
      </c>
      <c r="H22" s="5">
        <f t="shared" si="2"/>
        <v>172321</v>
      </c>
      <c r="I22" s="5">
        <f t="shared" si="3"/>
        <v>192999.52000000002</v>
      </c>
      <c r="J22" s="8" t="s">
        <v>200</v>
      </c>
      <c r="K22" s="46" t="s">
        <v>17</v>
      </c>
      <c r="L22" s="37" t="s">
        <v>15</v>
      </c>
    </row>
    <row r="23" spans="1:12" ht="123" customHeight="1">
      <c r="A23" s="47">
        <v>12</v>
      </c>
      <c r="B23" s="36" t="s">
        <v>93</v>
      </c>
      <c r="C23" s="46" t="s">
        <v>14</v>
      </c>
      <c r="D23" s="14" t="s">
        <v>94</v>
      </c>
      <c r="E23" s="44" t="s">
        <v>78</v>
      </c>
      <c r="F23" s="44">
        <v>1</v>
      </c>
      <c r="G23" s="50">
        <v>352679</v>
      </c>
      <c r="H23" s="5">
        <f t="shared" si="2"/>
        <v>352679</v>
      </c>
      <c r="I23" s="5">
        <f t="shared" si="3"/>
        <v>395000.48000000004</v>
      </c>
      <c r="J23" s="8" t="s">
        <v>200</v>
      </c>
      <c r="K23" s="46" t="s">
        <v>17</v>
      </c>
      <c r="L23" s="37" t="s">
        <v>15</v>
      </c>
    </row>
    <row r="24" spans="1:12" ht="135.75" customHeight="1">
      <c r="A24" s="47">
        <v>13</v>
      </c>
      <c r="B24" s="56" t="s">
        <v>104</v>
      </c>
      <c r="C24" s="14" t="s">
        <v>14</v>
      </c>
      <c r="D24" s="56" t="s">
        <v>105</v>
      </c>
      <c r="E24" s="57" t="s">
        <v>78</v>
      </c>
      <c r="F24" s="57">
        <v>1</v>
      </c>
      <c r="G24" s="58">
        <v>124726</v>
      </c>
      <c r="H24" s="58">
        <v>124726</v>
      </c>
      <c r="I24" s="59">
        <f t="shared" si="3"/>
        <v>139693.12000000002</v>
      </c>
      <c r="J24" s="60" t="s">
        <v>107</v>
      </c>
      <c r="K24" s="45" t="s">
        <v>17</v>
      </c>
      <c r="L24" s="45" t="s">
        <v>15</v>
      </c>
    </row>
    <row r="25" spans="1:12" ht="138" customHeight="1">
      <c r="A25" s="47">
        <v>14</v>
      </c>
      <c r="B25" s="14" t="s">
        <v>104</v>
      </c>
      <c r="C25" s="14" t="s">
        <v>14</v>
      </c>
      <c r="D25" s="14" t="s">
        <v>119</v>
      </c>
      <c r="E25" s="44" t="s">
        <v>78</v>
      </c>
      <c r="F25" s="44">
        <v>1</v>
      </c>
      <c r="G25" s="5">
        <v>308040</v>
      </c>
      <c r="H25" s="5">
        <v>308040</v>
      </c>
      <c r="I25" s="59">
        <f t="shared" si="3"/>
        <v>345004.80000000005</v>
      </c>
      <c r="J25" s="60" t="s">
        <v>107</v>
      </c>
      <c r="K25" s="45" t="s">
        <v>17</v>
      </c>
      <c r="L25" s="45" t="s">
        <v>15</v>
      </c>
    </row>
    <row r="26" spans="1:12" ht="123" customHeight="1">
      <c r="A26" s="47">
        <v>15</v>
      </c>
      <c r="B26" s="14" t="s">
        <v>106</v>
      </c>
      <c r="C26" s="14" t="s">
        <v>14</v>
      </c>
      <c r="D26" s="14" t="s">
        <v>116</v>
      </c>
      <c r="E26" s="44" t="s">
        <v>78</v>
      </c>
      <c r="F26" s="44">
        <v>1</v>
      </c>
      <c r="G26" s="5">
        <v>11500</v>
      </c>
      <c r="H26" s="5">
        <v>11500</v>
      </c>
      <c r="I26" s="59">
        <f t="shared" si="3"/>
        <v>12880.000000000002</v>
      </c>
      <c r="J26" s="60" t="s">
        <v>107</v>
      </c>
      <c r="K26" s="45" t="s">
        <v>17</v>
      </c>
      <c r="L26" s="45" t="s">
        <v>15</v>
      </c>
    </row>
    <row r="27" spans="1:12" ht="123" customHeight="1">
      <c r="A27" s="47">
        <v>16</v>
      </c>
      <c r="B27" s="14" t="s">
        <v>106</v>
      </c>
      <c r="C27" s="14" t="s">
        <v>14</v>
      </c>
      <c r="D27" s="14" t="s">
        <v>117</v>
      </c>
      <c r="E27" s="44" t="s">
        <v>78</v>
      </c>
      <c r="F27" s="44">
        <v>1</v>
      </c>
      <c r="G27" s="5">
        <v>20400</v>
      </c>
      <c r="H27" s="5">
        <v>20400</v>
      </c>
      <c r="I27" s="59">
        <f t="shared" si="3"/>
        <v>22848.000000000004</v>
      </c>
      <c r="J27" s="60" t="s">
        <v>107</v>
      </c>
      <c r="K27" s="45" t="s">
        <v>17</v>
      </c>
      <c r="L27" s="45" t="s">
        <v>15</v>
      </c>
    </row>
    <row r="28" spans="1:12" ht="123" customHeight="1">
      <c r="A28" s="47">
        <v>17</v>
      </c>
      <c r="B28" s="14" t="s">
        <v>106</v>
      </c>
      <c r="C28" s="14" t="s">
        <v>14</v>
      </c>
      <c r="D28" s="14" t="s">
        <v>118</v>
      </c>
      <c r="E28" s="44" t="s">
        <v>78</v>
      </c>
      <c r="F28" s="44">
        <v>1</v>
      </c>
      <c r="G28" s="5">
        <v>34800</v>
      </c>
      <c r="H28" s="5">
        <v>34800</v>
      </c>
      <c r="I28" s="59">
        <f t="shared" si="3"/>
        <v>38976.000000000007</v>
      </c>
      <c r="J28" s="60" t="s">
        <v>107</v>
      </c>
      <c r="K28" s="45" t="s">
        <v>17</v>
      </c>
      <c r="L28" s="45" t="s">
        <v>15</v>
      </c>
    </row>
    <row r="29" spans="1:12" s="77" customFormat="1" ht="72.75" customHeight="1">
      <c r="A29" s="47">
        <v>18</v>
      </c>
      <c r="B29" s="36" t="s">
        <v>127</v>
      </c>
      <c r="C29" s="186" t="s">
        <v>289</v>
      </c>
      <c r="D29" s="187"/>
      <c r="E29" s="187"/>
      <c r="F29" s="187"/>
      <c r="G29" s="187"/>
      <c r="H29" s="187"/>
      <c r="I29" s="187"/>
      <c r="J29" s="187"/>
      <c r="K29" s="187"/>
      <c r="L29" s="188"/>
    </row>
    <row r="30" spans="1:12" s="77" customFormat="1" ht="71.25" customHeight="1">
      <c r="A30" s="47">
        <v>19</v>
      </c>
      <c r="B30" s="36" t="s">
        <v>128</v>
      </c>
      <c r="C30" s="186" t="s">
        <v>289</v>
      </c>
      <c r="D30" s="187"/>
      <c r="E30" s="187"/>
      <c r="F30" s="187"/>
      <c r="G30" s="187"/>
      <c r="H30" s="187"/>
      <c r="I30" s="187"/>
      <c r="J30" s="187"/>
      <c r="K30" s="187"/>
      <c r="L30" s="188"/>
    </row>
    <row r="31" spans="1:12" ht="141" customHeight="1">
      <c r="A31" s="47">
        <v>20</v>
      </c>
      <c r="B31" s="36" t="s">
        <v>169</v>
      </c>
      <c r="C31" s="43" t="s">
        <v>14</v>
      </c>
      <c r="D31" s="36" t="s">
        <v>166</v>
      </c>
      <c r="E31" s="44" t="s">
        <v>78</v>
      </c>
      <c r="F31" s="44">
        <v>6</v>
      </c>
      <c r="G31" s="5">
        <f>81088/1.12</f>
        <v>72400</v>
      </c>
      <c r="H31" s="5">
        <f t="shared" ref="H31:H36" si="4">F31*G31</f>
        <v>434400</v>
      </c>
      <c r="I31" s="59">
        <f t="shared" si="3"/>
        <v>486528.00000000006</v>
      </c>
      <c r="J31" s="60" t="s">
        <v>168</v>
      </c>
      <c r="K31" s="45" t="s">
        <v>17</v>
      </c>
      <c r="L31" s="45" t="s">
        <v>15</v>
      </c>
    </row>
    <row r="32" spans="1:12" ht="129" customHeight="1">
      <c r="A32" s="47">
        <v>21</v>
      </c>
      <c r="B32" s="36" t="s">
        <v>106</v>
      </c>
      <c r="C32" s="43" t="s">
        <v>14</v>
      </c>
      <c r="D32" s="36" t="s">
        <v>171</v>
      </c>
      <c r="E32" s="44" t="s">
        <v>78</v>
      </c>
      <c r="F32" s="44">
        <v>6</v>
      </c>
      <c r="G32" s="5">
        <f>95082/1.12</f>
        <v>84894.642857142855</v>
      </c>
      <c r="H32" s="5">
        <f t="shared" si="4"/>
        <v>509367.85714285716</v>
      </c>
      <c r="I32" s="59">
        <f t="shared" si="3"/>
        <v>570492.00000000012</v>
      </c>
      <c r="J32" s="60" t="s">
        <v>168</v>
      </c>
      <c r="K32" s="45" t="s">
        <v>17</v>
      </c>
      <c r="L32" s="45" t="s">
        <v>15</v>
      </c>
    </row>
    <row r="33" spans="1:12" ht="75.75" customHeight="1">
      <c r="A33" s="47">
        <v>22</v>
      </c>
      <c r="B33" s="36" t="s">
        <v>170</v>
      </c>
      <c r="C33" s="43" t="s">
        <v>14</v>
      </c>
      <c r="D33" s="36" t="s">
        <v>167</v>
      </c>
      <c r="E33" s="44" t="s">
        <v>78</v>
      </c>
      <c r="F33" s="44">
        <v>4</v>
      </c>
      <c r="G33" s="5">
        <f>13365/1.12</f>
        <v>11933.035714285714</v>
      </c>
      <c r="H33" s="5">
        <f t="shared" si="4"/>
        <v>47732.142857142855</v>
      </c>
      <c r="I33" s="59">
        <f t="shared" si="3"/>
        <v>53460</v>
      </c>
      <c r="J33" s="60" t="s">
        <v>168</v>
      </c>
      <c r="K33" s="45" t="s">
        <v>17</v>
      </c>
      <c r="L33" s="45" t="s">
        <v>15</v>
      </c>
    </row>
    <row r="34" spans="1:12" s="77" customFormat="1" ht="168.75" customHeight="1">
      <c r="A34" s="47">
        <v>23</v>
      </c>
      <c r="B34" s="46" t="s">
        <v>175</v>
      </c>
      <c r="C34" s="43" t="s">
        <v>14</v>
      </c>
      <c r="D34" s="46" t="s">
        <v>195</v>
      </c>
      <c r="E34" s="44" t="s">
        <v>11</v>
      </c>
      <c r="F34" s="44">
        <v>1</v>
      </c>
      <c r="G34" s="5">
        <v>4370000</v>
      </c>
      <c r="H34" s="5">
        <f t="shared" si="4"/>
        <v>4370000</v>
      </c>
      <c r="I34" s="59">
        <f t="shared" si="3"/>
        <v>4894400</v>
      </c>
      <c r="J34" s="60" t="s">
        <v>176</v>
      </c>
      <c r="K34" s="45" t="s">
        <v>17</v>
      </c>
      <c r="L34" s="45" t="s">
        <v>15</v>
      </c>
    </row>
    <row r="35" spans="1:12" ht="166.5" customHeight="1">
      <c r="A35" s="47">
        <v>24</v>
      </c>
      <c r="B35" s="46" t="s">
        <v>177</v>
      </c>
      <c r="C35" s="14" t="s">
        <v>48</v>
      </c>
      <c r="D35" s="46" t="s">
        <v>191</v>
      </c>
      <c r="E35" s="44" t="s">
        <v>11</v>
      </c>
      <c r="F35" s="44">
        <v>1</v>
      </c>
      <c r="G35" s="5">
        <f>19500000/1.12</f>
        <v>17410714.285714284</v>
      </c>
      <c r="H35" s="5">
        <f t="shared" si="4"/>
        <v>17410714.285714284</v>
      </c>
      <c r="I35" s="59">
        <f t="shared" si="3"/>
        <v>19500000</v>
      </c>
      <c r="J35" s="60" t="s">
        <v>178</v>
      </c>
      <c r="K35" s="45" t="s">
        <v>17</v>
      </c>
      <c r="L35" s="45" t="s">
        <v>15</v>
      </c>
    </row>
    <row r="36" spans="1:12" ht="166.5" customHeight="1">
      <c r="A36" s="47">
        <v>25</v>
      </c>
      <c r="B36" s="8" t="s">
        <v>208</v>
      </c>
      <c r="C36" s="46" t="s">
        <v>14</v>
      </c>
      <c r="D36" s="81" t="s">
        <v>255</v>
      </c>
      <c r="E36" s="44" t="s">
        <v>11</v>
      </c>
      <c r="F36" s="44">
        <v>1</v>
      </c>
      <c r="G36" s="5">
        <v>1056891</v>
      </c>
      <c r="H36" s="5">
        <f t="shared" si="4"/>
        <v>1056891</v>
      </c>
      <c r="I36" s="59">
        <f t="shared" si="3"/>
        <v>1183717.9200000002</v>
      </c>
      <c r="J36" s="60" t="s">
        <v>209</v>
      </c>
      <c r="K36" s="45" t="s">
        <v>17</v>
      </c>
      <c r="L36" s="45" t="s">
        <v>15</v>
      </c>
    </row>
    <row r="37" spans="1:12" s="77" customFormat="1" ht="166.5" customHeight="1">
      <c r="A37" s="47">
        <v>26</v>
      </c>
      <c r="B37" s="36" t="s">
        <v>223</v>
      </c>
      <c r="C37" s="83" t="s">
        <v>14</v>
      </c>
      <c r="D37" s="84" t="s">
        <v>224</v>
      </c>
      <c r="E37" s="85" t="s">
        <v>78</v>
      </c>
      <c r="F37" s="44">
        <v>3</v>
      </c>
      <c r="G37" s="5">
        <v>222171</v>
      </c>
      <c r="H37" s="5">
        <f>F37*G37</f>
        <v>666513</v>
      </c>
      <c r="I37" s="59">
        <f t="shared" si="3"/>
        <v>746494.56</v>
      </c>
      <c r="J37" s="60" t="s">
        <v>225</v>
      </c>
      <c r="K37" s="45" t="s">
        <v>17</v>
      </c>
      <c r="L37" s="45" t="s">
        <v>15</v>
      </c>
    </row>
    <row r="38" spans="1:12" s="77" customFormat="1" ht="166.5" customHeight="1">
      <c r="A38" s="47">
        <v>27</v>
      </c>
      <c r="B38" s="86" t="s">
        <v>228</v>
      </c>
      <c r="C38" s="83" t="s">
        <v>14</v>
      </c>
      <c r="D38" s="87" t="s">
        <v>229</v>
      </c>
      <c r="E38" s="57" t="s">
        <v>11</v>
      </c>
      <c r="F38" s="57">
        <v>1</v>
      </c>
      <c r="G38" s="58">
        <v>5404312.5</v>
      </c>
      <c r="H38" s="5">
        <v>5404312.5</v>
      </c>
      <c r="I38" s="59">
        <f t="shared" si="3"/>
        <v>6052830.0000000009</v>
      </c>
      <c r="J38" s="8" t="s">
        <v>230</v>
      </c>
      <c r="K38" s="45" t="s">
        <v>17</v>
      </c>
      <c r="L38" s="45" t="s">
        <v>15</v>
      </c>
    </row>
    <row r="39" spans="1:12" s="77" customFormat="1" ht="229.5" customHeight="1">
      <c r="A39" s="38">
        <v>28</v>
      </c>
      <c r="B39" s="91" t="s">
        <v>241</v>
      </c>
      <c r="C39" s="83" t="s">
        <v>14</v>
      </c>
      <c r="D39" s="92" t="s">
        <v>256</v>
      </c>
      <c r="E39" s="44" t="s">
        <v>11</v>
      </c>
      <c r="F39" s="44">
        <v>1</v>
      </c>
      <c r="G39" s="93">
        <v>1892857</v>
      </c>
      <c r="H39" s="93">
        <v>1892857</v>
      </c>
      <c r="I39" s="94">
        <f t="shared" si="3"/>
        <v>2119999.8400000003</v>
      </c>
      <c r="J39" s="8" t="s">
        <v>242</v>
      </c>
      <c r="K39" s="45" t="s">
        <v>17</v>
      </c>
      <c r="L39" s="45" t="s">
        <v>15</v>
      </c>
    </row>
    <row r="40" spans="1:12" s="77" customFormat="1" ht="145.5" customHeight="1">
      <c r="A40" s="38">
        <v>29</v>
      </c>
      <c r="B40" s="91" t="s">
        <v>244</v>
      </c>
      <c r="C40" s="83" t="s">
        <v>14</v>
      </c>
      <c r="D40" s="92" t="s">
        <v>245</v>
      </c>
      <c r="E40" s="44" t="s">
        <v>11</v>
      </c>
      <c r="F40" s="44">
        <v>1</v>
      </c>
      <c r="G40" s="93">
        <v>2302805</v>
      </c>
      <c r="H40" s="93">
        <v>2302805</v>
      </c>
      <c r="I40" s="94">
        <f t="shared" si="3"/>
        <v>2579141.6</v>
      </c>
      <c r="J40" s="8" t="s">
        <v>243</v>
      </c>
      <c r="K40" s="45" t="s">
        <v>17</v>
      </c>
      <c r="L40" s="45" t="s">
        <v>15</v>
      </c>
    </row>
    <row r="41" spans="1:12" s="77" customFormat="1" ht="90" customHeight="1">
      <c r="A41" s="47">
        <v>30</v>
      </c>
      <c r="B41" s="95" t="s">
        <v>247</v>
      </c>
      <c r="C41" s="83" t="s">
        <v>14</v>
      </c>
      <c r="D41" s="92" t="s">
        <v>257</v>
      </c>
      <c r="E41" s="85" t="s">
        <v>78</v>
      </c>
      <c r="F41" s="96">
        <v>20</v>
      </c>
      <c r="G41" s="93">
        <v>22767.86</v>
      </c>
      <c r="H41" s="93">
        <f>F41*G41</f>
        <v>455357.2</v>
      </c>
      <c r="I41" s="94">
        <f t="shared" si="3"/>
        <v>510000.06400000007</v>
      </c>
      <c r="J41" s="8" t="s">
        <v>242</v>
      </c>
      <c r="K41" s="45" t="s">
        <v>17</v>
      </c>
      <c r="L41" s="45" t="s">
        <v>15</v>
      </c>
    </row>
    <row r="42" spans="1:12" s="77" customFormat="1" ht="100.5" customHeight="1">
      <c r="A42" s="47">
        <v>31</v>
      </c>
      <c r="B42" s="95" t="s">
        <v>248</v>
      </c>
      <c r="C42" s="83" t="s">
        <v>14</v>
      </c>
      <c r="D42" s="92" t="s">
        <v>258</v>
      </c>
      <c r="E42" s="85" t="s">
        <v>78</v>
      </c>
      <c r="F42" s="96">
        <v>20</v>
      </c>
      <c r="G42" s="93">
        <v>8035.71</v>
      </c>
      <c r="H42" s="93">
        <f t="shared" ref="H42:H50" si="5">F42*G42</f>
        <v>160714.20000000001</v>
      </c>
      <c r="I42" s="94">
        <f t="shared" si="3"/>
        <v>179999.90400000004</v>
      </c>
      <c r="J42" s="8" t="s">
        <v>242</v>
      </c>
      <c r="K42" s="45" t="s">
        <v>17</v>
      </c>
      <c r="L42" s="45" t="s">
        <v>15</v>
      </c>
    </row>
    <row r="43" spans="1:12" s="77" customFormat="1" ht="100.5" customHeight="1">
      <c r="A43" s="47">
        <v>32</v>
      </c>
      <c r="B43" s="95" t="s">
        <v>249</v>
      </c>
      <c r="C43" s="83" t="s">
        <v>14</v>
      </c>
      <c r="D43" s="92" t="s">
        <v>259</v>
      </c>
      <c r="E43" s="85" t="s">
        <v>78</v>
      </c>
      <c r="F43" s="96">
        <v>50</v>
      </c>
      <c r="G43" s="93">
        <v>19642.86</v>
      </c>
      <c r="H43" s="93">
        <f t="shared" si="5"/>
        <v>982143</v>
      </c>
      <c r="I43" s="94">
        <f t="shared" si="3"/>
        <v>1100000.1600000001</v>
      </c>
      <c r="J43" s="8" t="s">
        <v>242</v>
      </c>
      <c r="K43" s="45" t="s">
        <v>17</v>
      </c>
      <c r="L43" s="45" t="s">
        <v>15</v>
      </c>
    </row>
    <row r="44" spans="1:12" s="77" customFormat="1" ht="93" customHeight="1">
      <c r="A44" s="47">
        <v>33</v>
      </c>
      <c r="B44" s="95" t="s">
        <v>250</v>
      </c>
      <c r="C44" s="186" t="s">
        <v>289</v>
      </c>
      <c r="D44" s="187"/>
      <c r="E44" s="187"/>
      <c r="F44" s="187"/>
      <c r="G44" s="187"/>
      <c r="H44" s="187"/>
      <c r="I44" s="187"/>
      <c r="J44" s="187"/>
      <c r="K44" s="187"/>
      <c r="L44" s="188"/>
    </row>
    <row r="45" spans="1:12" s="77" customFormat="1" ht="93" customHeight="1">
      <c r="A45" s="38">
        <v>34</v>
      </c>
      <c r="B45" s="91" t="s">
        <v>274</v>
      </c>
      <c r="C45" s="83" t="s">
        <v>14</v>
      </c>
      <c r="D45" s="92" t="s">
        <v>301</v>
      </c>
      <c r="E45" s="85" t="s">
        <v>78</v>
      </c>
      <c r="F45" s="44">
        <v>8</v>
      </c>
      <c r="G45" s="93">
        <v>16662</v>
      </c>
      <c r="H45" s="93">
        <f t="shared" si="5"/>
        <v>133296</v>
      </c>
      <c r="I45" s="130">
        <f t="shared" si="3"/>
        <v>149291.52000000002</v>
      </c>
      <c r="J45" s="8" t="s">
        <v>242</v>
      </c>
      <c r="K45" s="45" t="s">
        <v>17</v>
      </c>
      <c r="L45" s="45" t="s">
        <v>15</v>
      </c>
    </row>
    <row r="46" spans="1:12" s="108" customFormat="1" ht="93" customHeight="1">
      <c r="A46" s="117">
        <v>35</v>
      </c>
      <c r="B46" s="118" t="s">
        <v>275</v>
      </c>
      <c r="C46" s="119" t="s">
        <v>14</v>
      </c>
      <c r="D46" s="120" t="s">
        <v>278</v>
      </c>
      <c r="E46" s="121" t="s">
        <v>78</v>
      </c>
      <c r="F46" s="122">
        <v>9</v>
      </c>
      <c r="G46" s="123">
        <v>7397.32</v>
      </c>
      <c r="H46" s="123">
        <f t="shared" si="5"/>
        <v>66575.88</v>
      </c>
      <c r="I46" s="124">
        <f t="shared" si="3"/>
        <v>74564.985600000015</v>
      </c>
      <c r="J46" s="105" t="s">
        <v>242</v>
      </c>
      <c r="K46" s="116" t="s">
        <v>17</v>
      </c>
      <c r="L46" s="116" t="s">
        <v>15</v>
      </c>
    </row>
    <row r="47" spans="1:12" s="108" customFormat="1" ht="93" customHeight="1">
      <c r="A47" s="117">
        <v>36</v>
      </c>
      <c r="B47" s="118" t="s">
        <v>276</v>
      </c>
      <c r="C47" s="119" t="s">
        <v>14</v>
      </c>
      <c r="D47" s="120" t="s">
        <v>279</v>
      </c>
      <c r="E47" s="121" t="s">
        <v>78</v>
      </c>
      <c r="F47" s="122">
        <v>1</v>
      </c>
      <c r="G47" s="123">
        <v>282366.07</v>
      </c>
      <c r="H47" s="123">
        <f t="shared" si="5"/>
        <v>282366.07</v>
      </c>
      <c r="I47" s="124">
        <f t="shared" si="3"/>
        <v>316249.99840000004</v>
      </c>
      <c r="J47" s="105" t="s">
        <v>273</v>
      </c>
      <c r="K47" s="116" t="s">
        <v>17</v>
      </c>
      <c r="L47" s="116" t="s">
        <v>15</v>
      </c>
    </row>
    <row r="48" spans="1:12" s="108" customFormat="1" ht="93" customHeight="1">
      <c r="A48" s="117">
        <v>37</v>
      </c>
      <c r="B48" s="118" t="s">
        <v>277</v>
      </c>
      <c r="C48" s="119" t="s">
        <v>14</v>
      </c>
      <c r="D48" s="120" t="s">
        <v>280</v>
      </c>
      <c r="E48" s="121" t="s">
        <v>78</v>
      </c>
      <c r="F48" s="122">
        <v>1</v>
      </c>
      <c r="G48" s="123">
        <v>320008.92</v>
      </c>
      <c r="H48" s="123">
        <f t="shared" si="5"/>
        <v>320008.92</v>
      </c>
      <c r="I48" s="124">
        <f t="shared" si="3"/>
        <v>358409.99040000001</v>
      </c>
      <c r="J48" s="105" t="s">
        <v>273</v>
      </c>
      <c r="K48" s="116" t="s">
        <v>17</v>
      </c>
      <c r="L48" s="116" t="s">
        <v>15</v>
      </c>
    </row>
    <row r="49" spans="1:12" s="77" customFormat="1" ht="93" customHeight="1">
      <c r="A49" s="38">
        <v>38</v>
      </c>
      <c r="B49" s="126" t="s">
        <v>286</v>
      </c>
      <c r="C49" s="127" t="s">
        <v>14</v>
      </c>
      <c r="D49" s="128" t="s">
        <v>297</v>
      </c>
      <c r="E49" s="129" t="s">
        <v>287</v>
      </c>
      <c r="F49" s="129">
        <v>92</v>
      </c>
      <c r="G49" s="93">
        <v>2600</v>
      </c>
      <c r="H49" s="93">
        <f t="shared" si="5"/>
        <v>239200</v>
      </c>
      <c r="I49" s="130">
        <f t="shared" si="3"/>
        <v>267904</v>
      </c>
      <c r="J49" s="8" t="s">
        <v>242</v>
      </c>
      <c r="K49" s="45" t="s">
        <v>17</v>
      </c>
      <c r="L49" s="45" t="s">
        <v>15</v>
      </c>
    </row>
    <row r="50" spans="1:12" s="77" customFormat="1" ht="93" customHeight="1">
      <c r="A50" s="38">
        <v>39</v>
      </c>
      <c r="B50" s="126" t="s">
        <v>288</v>
      </c>
      <c r="C50" s="127" t="s">
        <v>14</v>
      </c>
      <c r="D50" s="131" t="s">
        <v>298</v>
      </c>
      <c r="E50" s="129" t="s">
        <v>287</v>
      </c>
      <c r="F50" s="132">
        <v>16.600000000000001</v>
      </c>
      <c r="G50" s="93">
        <v>6400</v>
      </c>
      <c r="H50" s="93">
        <f t="shared" si="5"/>
        <v>106240.00000000001</v>
      </c>
      <c r="I50" s="130">
        <f t="shared" si="3"/>
        <v>118988.80000000003</v>
      </c>
      <c r="J50" s="8" t="s">
        <v>242</v>
      </c>
      <c r="K50" s="45" t="s">
        <v>17</v>
      </c>
      <c r="L50" s="45" t="s">
        <v>15</v>
      </c>
    </row>
    <row r="51" spans="1:12" s="142" customFormat="1" ht="93" customHeight="1">
      <c r="A51" s="38">
        <v>40</v>
      </c>
      <c r="B51" s="126" t="s">
        <v>302</v>
      </c>
      <c r="C51" s="186" t="s">
        <v>289</v>
      </c>
      <c r="D51" s="187"/>
      <c r="E51" s="187"/>
      <c r="F51" s="187"/>
      <c r="G51" s="187"/>
      <c r="H51" s="187"/>
      <c r="I51" s="187"/>
      <c r="J51" s="187"/>
      <c r="K51" s="187"/>
      <c r="L51" s="188"/>
    </row>
    <row r="52" spans="1:12" s="77" customFormat="1" ht="165" customHeight="1">
      <c r="A52" s="47">
        <v>41</v>
      </c>
      <c r="B52" s="126" t="s">
        <v>315</v>
      </c>
      <c r="C52" s="127" t="s">
        <v>14</v>
      </c>
      <c r="D52" s="7" t="s">
        <v>318</v>
      </c>
      <c r="E52" s="85" t="s">
        <v>78</v>
      </c>
      <c r="F52" s="44">
        <v>1</v>
      </c>
      <c r="G52" s="5">
        <f>5888781/1.12</f>
        <v>5257840.1785714282</v>
      </c>
      <c r="H52" s="5">
        <f>5888781/1.12</f>
        <v>5257840.1785714282</v>
      </c>
      <c r="I52" s="130">
        <f t="shared" ref="I52:I61" si="6">H52*1.12</f>
        <v>5888781</v>
      </c>
      <c r="J52" s="8" t="s">
        <v>243</v>
      </c>
      <c r="K52" s="45" t="s">
        <v>17</v>
      </c>
      <c r="L52" s="45" t="s">
        <v>15</v>
      </c>
    </row>
    <row r="53" spans="1:12" s="77" customFormat="1" ht="93" customHeight="1">
      <c r="A53" s="47">
        <v>42</v>
      </c>
      <c r="B53" s="126" t="s">
        <v>316</v>
      </c>
      <c r="C53" s="127" t="s">
        <v>14</v>
      </c>
      <c r="D53" s="7" t="s">
        <v>319</v>
      </c>
      <c r="E53" s="85" t="s">
        <v>78</v>
      </c>
      <c r="F53" s="44">
        <v>1</v>
      </c>
      <c r="G53" s="5">
        <f>432201/1.12</f>
        <v>385893.74999999994</v>
      </c>
      <c r="H53" s="5">
        <f>432201/1.12</f>
        <v>385893.74999999994</v>
      </c>
      <c r="I53" s="130">
        <f t="shared" si="6"/>
        <v>432201</v>
      </c>
      <c r="J53" s="8" t="s">
        <v>317</v>
      </c>
      <c r="K53" s="45" t="s">
        <v>17</v>
      </c>
      <c r="L53" s="45" t="s">
        <v>15</v>
      </c>
    </row>
    <row r="54" spans="1:12" s="142" customFormat="1" ht="159" customHeight="1">
      <c r="A54" s="47">
        <v>43</v>
      </c>
      <c r="B54" s="135" t="s">
        <v>338</v>
      </c>
      <c r="C54" s="14" t="s">
        <v>14</v>
      </c>
      <c r="D54" s="135" t="s">
        <v>486</v>
      </c>
      <c r="E54" s="44" t="s">
        <v>78</v>
      </c>
      <c r="F54" s="44">
        <v>2</v>
      </c>
      <c r="G54" s="82">
        <v>1037845.54</v>
      </c>
      <c r="H54" s="93">
        <f>F54*G54</f>
        <v>2075691.08</v>
      </c>
      <c r="I54" s="130">
        <f>H54*1.12</f>
        <v>2324774.0096000005</v>
      </c>
      <c r="J54" s="8" t="s">
        <v>243</v>
      </c>
      <c r="K54" s="45" t="s">
        <v>17</v>
      </c>
      <c r="L54" s="45" t="s">
        <v>15</v>
      </c>
    </row>
    <row r="55" spans="1:12" s="142" customFormat="1" ht="93" customHeight="1">
      <c r="A55" s="47">
        <v>44</v>
      </c>
      <c r="B55" s="135" t="s">
        <v>339</v>
      </c>
      <c r="C55" s="14" t="s">
        <v>14</v>
      </c>
      <c r="D55" s="135" t="s">
        <v>340</v>
      </c>
      <c r="E55" s="44" t="s">
        <v>78</v>
      </c>
      <c r="F55" s="44">
        <v>1</v>
      </c>
      <c r="G55" s="82">
        <v>596891.06999999995</v>
      </c>
      <c r="H55" s="93">
        <f t="shared" ref="H55:H61" si="7">F55*G55</f>
        <v>596891.06999999995</v>
      </c>
      <c r="I55" s="130">
        <f t="shared" si="6"/>
        <v>668517.99840000004</v>
      </c>
      <c r="J55" s="8" t="s">
        <v>243</v>
      </c>
      <c r="K55" s="45" t="s">
        <v>17</v>
      </c>
      <c r="L55" s="45" t="s">
        <v>15</v>
      </c>
    </row>
    <row r="56" spans="1:12" s="142" customFormat="1" ht="93" customHeight="1">
      <c r="A56" s="47">
        <v>45</v>
      </c>
      <c r="B56" s="135" t="s">
        <v>341</v>
      </c>
      <c r="C56" s="14" t="s">
        <v>14</v>
      </c>
      <c r="D56" s="135" t="s">
        <v>342</v>
      </c>
      <c r="E56" s="44" t="s">
        <v>78</v>
      </c>
      <c r="F56" s="44">
        <v>1</v>
      </c>
      <c r="G56" s="82">
        <v>646119.64</v>
      </c>
      <c r="H56" s="93">
        <f t="shared" si="7"/>
        <v>646119.64</v>
      </c>
      <c r="I56" s="130">
        <f t="shared" si="6"/>
        <v>723653.99680000008</v>
      </c>
      <c r="J56" s="8" t="s">
        <v>243</v>
      </c>
      <c r="K56" s="45" t="s">
        <v>17</v>
      </c>
      <c r="L56" s="45" t="s">
        <v>15</v>
      </c>
    </row>
    <row r="57" spans="1:12" s="142" customFormat="1" ht="93" customHeight="1">
      <c r="A57" s="47">
        <v>46</v>
      </c>
      <c r="B57" s="46" t="s">
        <v>343</v>
      </c>
      <c r="C57" s="14" t="s">
        <v>14</v>
      </c>
      <c r="D57" s="135" t="s">
        <v>487</v>
      </c>
      <c r="E57" s="44" t="s">
        <v>78</v>
      </c>
      <c r="F57" s="44">
        <v>1</v>
      </c>
      <c r="G57" s="82">
        <v>553816.06999999995</v>
      </c>
      <c r="H57" s="93">
        <f t="shared" si="7"/>
        <v>553816.06999999995</v>
      </c>
      <c r="I57" s="130">
        <f t="shared" si="6"/>
        <v>620273.99840000004</v>
      </c>
      <c r="J57" s="8" t="s">
        <v>243</v>
      </c>
      <c r="K57" s="45" t="s">
        <v>17</v>
      </c>
      <c r="L57" s="45" t="s">
        <v>15</v>
      </c>
    </row>
    <row r="58" spans="1:12" s="142" customFormat="1" ht="93" customHeight="1">
      <c r="A58" s="47">
        <v>47</v>
      </c>
      <c r="B58" s="46" t="s">
        <v>344</v>
      </c>
      <c r="C58" s="14" t="s">
        <v>14</v>
      </c>
      <c r="D58" s="135" t="s">
        <v>488</v>
      </c>
      <c r="E58" s="44" t="s">
        <v>78</v>
      </c>
      <c r="F58" s="44">
        <v>1</v>
      </c>
      <c r="G58" s="82">
        <v>338442.86</v>
      </c>
      <c r="H58" s="93">
        <f t="shared" si="7"/>
        <v>338442.86</v>
      </c>
      <c r="I58" s="130">
        <f t="shared" si="6"/>
        <v>379056.00320000004</v>
      </c>
      <c r="J58" s="8" t="s">
        <v>243</v>
      </c>
      <c r="K58" s="45" t="s">
        <v>17</v>
      </c>
      <c r="L58" s="45" t="s">
        <v>15</v>
      </c>
    </row>
    <row r="59" spans="1:12" s="142" customFormat="1" ht="93" customHeight="1">
      <c r="A59" s="47">
        <v>48</v>
      </c>
      <c r="B59" s="46" t="s">
        <v>345</v>
      </c>
      <c r="C59" s="14" t="s">
        <v>14</v>
      </c>
      <c r="D59" s="135" t="s">
        <v>346</v>
      </c>
      <c r="E59" s="44" t="s">
        <v>78</v>
      </c>
      <c r="F59" s="44">
        <v>1</v>
      </c>
      <c r="G59" s="82">
        <v>166144.64000000001</v>
      </c>
      <c r="H59" s="93">
        <f t="shared" si="7"/>
        <v>166144.64000000001</v>
      </c>
      <c r="I59" s="130">
        <f t="shared" si="6"/>
        <v>186081.99680000002</v>
      </c>
      <c r="J59" s="8" t="s">
        <v>243</v>
      </c>
      <c r="K59" s="45" t="s">
        <v>17</v>
      </c>
      <c r="L59" s="45" t="s">
        <v>15</v>
      </c>
    </row>
    <row r="60" spans="1:12" s="142" customFormat="1" ht="141" customHeight="1">
      <c r="A60" s="47">
        <v>49</v>
      </c>
      <c r="B60" s="135" t="s">
        <v>347</v>
      </c>
      <c r="C60" s="14" t="s">
        <v>14</v>
      </c>
      <c r="D60" s="135" t="s">
        <v>489</v>
      </c>
      <c r="E60" s="44" t="s">
        <v>78</v>
      </c>
      <c r="F60" s="44">
        <v>1</v>
      </c>
      <c r="G60" s="82">
        <v>323059.82</v>
      </c>
      <c r="H60" s="93">
        <f t="shared" si="7"/>
        <v>323059.82</v>
      </c>
      <c r="I60" s="130">
        <f t="shared" si="6"/>
        <v>361826.99840000004</v>
      </c>
      <c r="J60" s="8" t="s">
        <v>243</v>
      </c>
      <c r="K60" s="45" t="s">
        <v>17</v>
      </c>
      <c r="L60" s="45" t="s">
        <v>15</v>
      </c>
    </row>
    <row r="61" spans="1:12" s="142" customFormat="1" ht="156" customHeight="1">
      <c r="A61" s="47">
        <v>50</v>
      </c>
      <c r="B61" s="46" t="s">
        <v>348</v>
      </c>
      <c r="C61" s="14" t="s">
        <v>14</v>
      </c>
      <c r="D61" s="135" t="s">
        <v>490</v>
      </c>
      <c r="E61" s="44" t="s">
        <v>78</v>
      </c>
      <c r="F61" s="44">
        <v>1</v>
      </c>
      <c r="G61" s="82">
        <v>523049.11</v>
      </c>
      <c r="H61" s="93">
        <f t="shared" si="7"/>
        <v>523049.11</v>
      </c>
      <c r="I61" s="130">
        <f t="shared" si="6"/>
        <v>585815.00320000004</v>
      </c>
      <c r="J61" s="8" t="s">
        <v>243</v>
      </c>
      <c r="K61" s="45" t="s">
        <v>17</v>
      </c>
      <c r="L61" s="45" t="s">
        <v>15</v>
      </c>
    </row>
    <row r="62" spans="1:12" s="142" customFormat="1" ht="144" customHeight="1">
      <c r="A62" s="47">
        <v>51</v>
      </c>
      <c r="B62" s="135" t="s">
        <v>349</v>
      </c>
      <c r="C62" s="135" t="s">
        <v>350</v>
      </c>
      <c r="D62" s="135" t="s">
        <v>351</v>
      </c>
      <c r="E62" s="93" t="s">
        <v>78</v>
      </c>
      <c r="F62" s="5">
        <v>4</v>
      </c>
      <c r="G62" s="93">
        <f>78990/1.12</f>
        <v>70526.78571428571</v>
      </c>
      <c r="H62" s="93">
        <f t="shared" ref="H62:H63" si="8">F62*G62</f>
        <v>282107.14285714284</v>
      </c>
      <c r="I62" s="130">
        <f t="shared" ref="I62:I63" si="9">H62*1.12</f>
        <v>315960</v>
      </c>
      <c r="J62" s="8" t="s">
        <v>354</v>
      </c>
      <c r="K62" s="45" t="s">
        <v>17</v>
      </c>
      <c r="L62" s="45" t="s">
        <v>15</v>
      </c>
    </row>
    <row r="63" spans="1:12" s="142" customFormat="1" ht="93" customHeight="1">
      <c r="A63" s="47">
        <v>52</v>
      </c>
      <c r="B63" s="135" t="s">
        <v>352</v>
      </c>
      <c r="C63" s="135" t="s">
        <v>350</v>
      </c>
      <c r="D63" s="135" t="s">
        <v>353</v>
      </c>
      <c r="E63" s="93" t="s">
        <v>78</v>
      </c>
      <c r="F63" s="5">
        <v>1</v>
      </c>
      <c r="G63" s="93">
        <f>69990/1.12</f>
        <v>62491.07142857142</v>
      </c>
      <c r="H63" s="93">
        <f t="shared" si="8"/>
        <v>62491.07142857142</v>
      </c>
      <c r="I63" s="130">
        <f t="shared" si="9"/>
        <v>69990</v>
      </c>
      <c r="J63" s="8" t="s">
        <v>354</v>
      </c>
      <c r="K63" s="45" t="s">
        <v>17</v>
      </c>
      <c r="L63" s="45" t="s">
        <v>15</v>
      </c>
    </row>
    <row r="64" spans="1:12" s="142" customFormat="1" ht="93" customHeight="1">
      <c r="A64" s="47">
        <v>53</v>
      </c>
      <c r="B64" s="135" t="s">
        <v>355</v>
      </c>
      <c r="C64" s="135" t="s">
        <v>350</v>
      </c>
      <c r="D64" s="135" t="s">
        <v>356</v>
      </c>
      <c r="E64" s="93" t="s">
        <v>11</v>
      </c>
      <c r="F64" s="5">
        <v>1</v>
      </c>
      <c r="G64" s="93">
        <v>4210630.3600000003</v>
      </c>
      <c r="H64" s="93">
        <f t="shared" ref="H64:H69" si="10">F64*G64</f>
        <v>4210630.3600000003</v>
      </c>
      <c r="I64" s="130">
        <f t="shared" ref="I64:I69" si="11">H64*1.12</f>
        <v>4715906.0032000011</v>
      </c>
      <c r="J64" s="8" t="s">
        <v>273</v>
      </c>
      <c r="K64" s="45" t="s">
        <v>17</v>
      </c>
      <c r="L64" s="45" t="s">
        <v>15</v>
      </c>
    </row>
    <row r="65" spans="1:12" s="77" customFormat="1" ht="93" customHeight="1">
      <c r="A65" s="47">
        <v>54</v>
      </c>
      <c r="B65" s="46" t="s">
        <v>371</v>
      </c>
      <c r="C65" s="135" t="s">
        <v>350</v>
      </c>
      <c r="D65" s="46" t="s">
        <v>376</v>
      </c>
      <c r="E65" s="46" t="s">
        <v>381</v>
      </c>
      <c r="F65" s="46">
        <v>16</v>
      </c>
      <c r="G65" s="82">
        <f>31700/1.12</f>
        <v>28303.571428571428</v>
      </c>
      <c r="H65" s="93">
        <f t="shared" si="10"/>
        <v>452857.14285714284</v>
      </c>
      <c r="I65" s="130">
        <f t="shared" si="11"/>
        <v>507200.00000000006</v>
      </c>
      <c r="J65" s="8" t="s">
        <v>243</v>
      </c>
      <c r="K65" s="45" t="s">
        <v>17</v>
      </c>
      <c r="L65" s="45" t="s">
        <v>15</v>
      </c>
    </row>
    <row r="66" spans="1:12" s="77" customFormat="1" ht="93" customHeight="1">
      <c r="A66" s="47">
        <v>55</v>
      </c>
      <c r="B66" s="46" t="s">
        <v>372</v>
      </c>
      <c r="C66" s="135" t="s">
        <v>350</v>
      </c>
      <c r="D66" s="46" t="s">
        <v>377</v>
      </c>
      <c r="E66" s="46" t="s">
        <v>381</v>
      </c>
      <c r="F66" s="46">
        <v>16</v>
      </c>
      <c r="G66" s="82">
        <f>31700/1.12</f>
        <v>28303.571428571428</v>
      </c>
      <c r="H66" s="93">
        <f t="shared" si="10"/>
        <v>452857.14285714284</v>
      </c>
      <c r="I66" s="130">
        <f t="shared" si="11"/>
        <v>507200.00000000006</v>
      </c>
      <c r="J66" s="8" t="s">
        <v>243</v>
      </c>
      <c r="K66" s="45" t="s">
        <v>17</v>
      </c>
      <c r="L66" s="45" t="s">
        <v>15</v>
      </c>
    </row>
    <row r="67" spans="1:12" s="77" customFormat="1" ht="93" customHeight="1">
      <c r="A67" s="47">
        <v>56</v>
      </c>
      <c r="B67" s="46" t="s">
        <v>373</v>
      </c>
      <c r="C67" s="135" t="s">
        <v>350</v>
      </c>
      <c r="D67" s="46" t="s">
        <v>378</v>
      </c>
      <c r="E67" s="46" t="s">
        <v>381</v>
      </c>
      <c r="F67" s="46">
        <v>14</v>
      </c>
      <c r="G67" s="82">
        <f>33500/1.12</f>
        <v>29910.714285714283</v>
      </c>
      <c r="H67" s="93">
        <f t="shared" si="10"/>
        <v>418749.99999999994</v>
      </c>
      <c r="I67" s="130">
        <f t="shared" si="11"/>
        <v>469000</v>
      </c>
      <c r="J67" s="8" t="s">
        <v>243</v>
      </c>
      <c r="K67" s="45" t="s">
        <v>17</v>
      </c>
      <c r="L67" s="45" t="s">
        <v>15</v>
      </c>
    </row>
    <row r="68" spans="1:12" s="77" customFormat="1" ht="93" customHeight="1">
      <c r="A68" s="47">
        <v>57</v>
      </c>
      <c r="B68" s="46" t="s">
        <v>374</v>
      </c>
      <c r="C68" s="135" t="s">
        <v>350</v>
      </c>
      <c r="D68" s="46" t="s">
        <v>379</v>
      </c>
      <c r="E68" s="46" t="s">
        <v>381</v>
      </c>
      <c r="F68" s="46">
        <v>14</v>
      </c>
      <c r="G68" s="82">
        <f>63300/1.12</f>
        <v>56517.857142857138</v>
      </c>
      <c r="H68" s="93">
        <f t="shared" si="10"/>
        <v>791249.99999999988</v>
      </c>
      <c r="I68" s="130">
        <f t="shared" si="11"/>
        <v>886200</v>
      </c>
      <c r="J68" s="8" t="s">
        <v>243</v>
      </c>
      <c r="K68" s="45" t="s">
        <v>17</v>
      </c>
      <c r="L68" s="45" t="s">
        <v>15</v>
      </c>
    </row>
    <row r="69" spans="1:12" s="77" customFormat="1" ht="93" customHeight="1">
      <c r="A69" s="47">
        <v>58</v>
      </c>
      <c r="B69" s="46" t="s">
        <v>375</v>
      </c>
      <c r="C69" s="135" t="s">
        <v>350</v>
      </c>
      <c r="D69" s="46" t="s">
        <v>380</v>
      </c>
      <c r="E69" s="46" t="s">
        <v>381</v>
      </c>
      <c r="F69" s="46">
        <v>8</v>
      </c>
      <c r="G69" s="82">
        <f>32000/1.12</f>
        <v>28571.428571428569</v>
      </c>
      <c r="H69" s="93">
        <f t="shared" si="10"/>
        <v>228571.42857142855</v>
      </c>
      <c r="I69" s="130">
        <f t="shared" si="11"/>
        <v>256000</v>
      </c>
      <c r="J69" s="8" t="s">
        <v>243</v>
      </c>
      <c r="K69" s="45" t="s">
        <v>17</v>
      </c>
      <c r="L69" s="45" t="s">
        <v>15</v>
      </c>
    </row>
    <row r="70" spans="1:12" s="77" customFormat="1" ht="93" customHeight="1">
      <c r="A70" s="47">
        <v>59</v>
      </c>
      <c r="B70" s="15" t="s">
        <v>382</v>
      </c>
      <c r="C70" s="135" t="s">
        <v>350</v>
      </c>
      <c r="D70" s="81" t="s">
        <v>386</v>
      </c>
      <c r="E70" s="81" t="s">
        <v>78</v>
      </c>
      <c r="F70" s="81">
        <v>1</v>
      </c>
      <c r="G70" s="82">
        <f>326224/1.12</f>
        <v>291271.42857142852</v>
      </c>
      <c r="H70" s="93">
        <f t="shared" ref="H70:H73" si="12">F70*G70</f>
        <v>291271.42857142852</v>
      </c>
      <c r="I70" s="130">
        <f t="shared" ref="I70:I74" si="13">H70*1.12</f>
        <v>326224</v>
      </c>
      <c r="J70" s="8" t="s">
        <v>243</v>
      </c>
      <c r="K70" s="45" t="s">
        <v>17</v>
      </c>
      <c r="L70" s="45" t="s">
        <v>15</v>
      </c>
    </row>
    <row r="71" spans="1:12" s="77" customFormat="1" ht="93" customHeight="1">
      <c r="A71" s="47">
        <v>60</v>
      </c>
      <c r="B71" s="46" t="s">
        <v>383</v>
      </c>
      <c r="C71" s="135" t="s">
        <v>350</v>
      </c>
      <c r="D71" s="81" t="s">
        <v>387</v>
      </c>
      <c r="E71" s="81" t="s">
        <v>78</v>
      </c>
      <c r="F71" s="81">
        <v>1</v>
      </c>
      <c r="G71" s="82">
        <f>3229186/1.12</f>
        <v>2883201.7857142854</v>
      </c>
      <c r="H71" s="93">
        <f t="shared" si="12"/>
        <v>2883201.7857142854</v>
      </c>
      <c r="I71" s="130">
        <f t="shared" si="13"/>
        <v>3229186</v>
      </c>
      <c r="J71" s="8" t="s">
        <v>243</v>
      </c>
      <c r="K71" s="45" t="s">
        <v>17</v>
      </c>
      <c r="L71" s="45" t="s">
        <v>15</v>
      </c>
    </row>
    <row r="72" spans="1:12" s="77" customFormat="1" ht="93" customHeight="1">
      <c r="A72" s="47">
        <v>61</v>
      </c>
      <c r="B72" s="46" t="s">
        <v>384</v>
      </c>
      <c r="C72" s="135" t="s">
        <v>350</v>
      </c>
      <c r="D72" s="81" t="s">
        <v>388</v>
      </c>
      <c r="E72" s="81" t="s">
        <v>78</v>
      </c>
      <c r="F72" s="81">
        <v>1</v>
      </c>
      <c r="G72" s="82">
        <f>3775130/1.12</f>
        <v>3370651.7857142854</v>
      </c>
      <c r="H72" s="93">
        <f t="shared" si="12"/>
        <v>3370651.7857142854</v>
      </c>
      <c r="I72" s="130">
        <f t="shared" si="13"/>
        <v>3775130</v>
      </c>
      <c r="J72" s="8" t="s">
        <v>243</v>
      </c>
      <c r="K72" s="45" t="s">
        <v>17</v>
      </c>
      <c r="L72" s="45" t="s">
        <v>15</v>
      </c>
    </row>
    <row r="73" spans="1:12" s="77" customFormat="1" ht="93" customHeight="1">
      <c r="A73" s="47">
        <v>62</v>
      </c>
      <c r="B73" s="46" t="s">
        <v>385</v>
      </c>
      <c r="C73" s="135" t="s">
        <v>350</v>
      </c>
      <c r="D73" s="81" t="s">
        <v>389</v>
      </c>
      <c r="E73" s="81" t="s">
        <v>78</v>
      </c>
      <c r="F73" s="81">
        <v>1</v>
      </c>
      <c r="G73" s="82">
        <f>929483/1.12</f>
        <v>829895.53571428568</v>
      </c>
      <c r="H73" s="93">
        <f t="shared" si="12"/>
        <v>829895.53571428568</v>
      </c>
      <c r="I73" s="130">
        <f t="shared" si="13"/>
        <v>929483</v>
      </c>
      <c r="J73" s="8" t="s">
        <v>243</v>
      </c>
      <c r="K73" s="45" t="s">
        <v>17</v>
      </c>
      <c r="L73" s="45" t="s">
        <v>15</v>
      </c>
    </row>
    <row r="74" spans="1:12" s="77" customFormat="1" ht="93" customHeight="1">
      <c r="A74" s="38">
        <v>63</v>
      </c>
      <c r="B74" s="46" t="s">
        <v>401</v>
      </c>
      <c r="C74" s="135" t="s">
        <v>350</v>
      </c>
      <c r="D74" s="91" t="s">
        <v>400</v>
      </c>
      <c r="E74" s="81" t="s">
        <v>78</v>
      </c>
      <c r="F74" s="81">
        <v>2</v>
      </c>
      <c r="G74" s="82">
        <v>2170458</v>
      </c>
      <c r="H74" s="93">
        <f>F74*G74</f>
        <v>4340916</v>
      </c>
      <c r="I74" s="130">
        <f t="shared" si="13"/>
        <v>4861825.9200000009</v>
      </c>
      <c r="J74" s="8" t="s">
        <v>243</v>
      </c>
      <c r="K74" s="45" t="s">
        <v>17</v>
      </c>
      <c r="L74" s="45" t="s">
        <v>15</v>
      </c>
    </row>
    <row r="75" spans="1:12" s="77" customFormat="1" ht="156" customHeight="1">
      <c r="A75" s="38">
        <v>64</v>
      </c>
      <c r="B75" s="46" t="s">
        <v>404</v>
      </c>
      <c r="C75" s="135" t="s">
        <v>350</v>
      </c>
      <c r="D75" s="91" t="s">
        <v>405</v>
      </c>
      <c r="E75" s="81" t="s">
        <v>11</v>
      </c>
      <c r="F75" s="81">
        <v>2</v>
      </c>
      <c r="G75" s="82">
        <v>499861</v>
      </c>
      <c r="H75" s="93">
        <f>F75*G75</f>
        <v>999722</v>
      </c>
      <c r="I75" s="130">
        <f t="shared" ref="I75" si="14">H75*1.12</f>
        <v>1119688.6400000001</v>
      </c>
      <c r="J75" s="8" t="s">
        <v>243</v>
      </c>
      <c r="K75" s="45" t="s">
        <v>17</v>
      </c>
      <c r="L75" s="45" t="s">
        <v>15</v>
      </c>
    </row>
    <row r="76" spans="1:12" s="77" customFormat="1" ht="156" customHeight="1">
      <c r="A76" s="47">
        <v>65</v>
      </c>
      <c r="B76" s="46" t="s">
        <v>406</v>
      </c>
      <c r="C76" s="135" t="s">
        <v>350</v>
      </c>
      <c r="D76" s="91" t="s">
        <v>441</v>
      </c>
      <c r="E76" s="81" t="s">
        <v>11</v>
      </c>
      <c r="F76" s="81">
        <v>1</v>
      </c>
      <c r="G76" s="82">
        <v>191207.14285714299</v>
      </c>
      <c r="H76" s="93">
        <f t="shared" ref="H76:H79" si="15">F76*G76</f>
        <v>191207.14285714299</v>
      </c>
      <c r="I76" s="130">
        <f t="shared" ref="I76:I79" si="16">H76*1.12</f>
        <v>214152.00000000017</v>
      </c>
      <c r="J76" s="8" t="s">
        <v>200</v>
      </c>
      <c r="K76" s="45" t="s">
        <v>17</v>
      </c>
      <c r="L76" s="45" t="s">
        <v>15</v>
      </c>
    </row>
    <row r="77" spans="1:12" s="77" customFormat="1" ht="156" customHeight="1">
      <c r="A77" s="38">
        <v>66</v>
      </c>
      <c r="B77" s="46" t="s">
        <v>437</v>
      </c>
      <c r="C77" s="135" t="s">
        <v>350</v>
      </c>
      <c r="D77" s="46" t="s">
        <v>438</v>
      </c>
      <c r="E77" s="81" t="s">
        <v>78</v>
      </c>
      <c r="F77" s="81">
        <v>1</v>
      </c>
      <c r="G77" s="82">
        <v>198108.92857142855</v>
      </c>
      <c r="H77" s="93">
        <f t="shared" si="15"/>
        <v>198108.92857142855</v>
      </c>
      <c r="I77" s="130">
        <f t="shared" si="16"/>
        <v>221882</v>
      </c>
      <c r="J77" s="8" t="s">
        <v>200</v>
      </c>
      <c r="K77" s="45" t="s">
        <v>17</v>
      </c>
      <c r="L77" s="45" t="s">
        <v>15</v>
      </c>
    </row>
    <row r="78" spans="1:12" s="77" customFormat="1" ht="156" customHeight="1">
      <c r="A78" s="47">
        <v>67</v>
      </c>
      <c r="B78" s="46" t="s">
        <v>437</v>
      </c>
      <c r="C78" s="135" t="s">
        <v>350</v>
      </c>
      <c r="D78" s="46" t="s">
        <v>439</v>
      </c>
      <c r="E78" s="81" t="s">
        <v>78</v>
      </c>
      <c r="F78" s="81">
        <v>1</v>
      </c>
      <c r="G78" s="82">
        <v>264210.71428571426</v>
      </c>
      <c r="H78" s="93">
        <f t="shared" si="15"/>
        <v>264210.71428571426</v>
      </c>
      <c r="I78" s="130">
        <f t="shared" si="16"/>
        <v>295916</v>
      </c>
      <c r="J78" s="8" t="s">
        <v>200</v>
      </c>
      <c r="K78" s="45" t="s">
        <v>17</v>
      </c>
      <c r="L78" s="45" t="s">
        <v>15</v>
      </c>
    </row>
    <row r="79" spans="1:12" s="77" customFormat="1" ht="156" customHeight="1">
      <c r="A79" s="38">
        <v>68</v>
      </c>
      <c r="B79" s="46" t="s">
        <v>437</v>
      </c>
      <c r="C79" s="135" t="s">
        <v>350</v>
      </c>
      <c r="D79" s="46" t="s">
        <v>440</v>
      </c>
      <c r="E79" s="81" t="s">
        <v>78</v>
      </c>
      <c r="F79" s="81">
        <v>1</v>
      </c>
      <c r="G79" s="82">
        <v>109361.60714285713</v>
      </c>
      <c r="H79" s="93">
        <f t="shared" si="15"/>
        <v>109361.60714285713</v>
      </c>
      <c r="I79" s="130">
        <f t="shared" si="16"/>
        <v>122485</v>
      </c>
      <c r="J79" s="8" t="s">
        <v>200</v>
      </c>
      <c r="K79" s="45" t="s">
        <v>17</v>
      </c>
      <c r="L79" s="45" t="s">
        <v>15</v>
      </c>
    </row>
    <row r="80" spans="1:12" s="77" customFormat="1" ht="343.5" customHeight="1">
      <c r="A80" s="47">
        <v>69</v>
      </c>
      <c r="B80" s="46" t="s">
        <v>407</v>
      </c>
      <c r="C80" s="135" t="s">
        <v>408</v>
      </c>
      <c r="D80" s="91" t="s">
        <v>409</v>
      </c>
      <c r="E80" s="46" t="s">
        <v>11</v>
      </c>
      <c r="F80" s="135">
        <v>1</v>
      </c>
      <c r="G80" s="91">
        <v>55189975.600000001</v>
      </c>
      <c r="H80" s="93">
        <f t="shared" ref="H80" si="17">F80*G80</f>
        <v>55189975.600000001</v>
      </c>
      <c r="I80" s="130">
        <f t="shared" ref="I80" si="18">H80*1.12</f>
        <v>61812772.672000006</v>
      </c>
      <c r="J80" s="8" t="s">
        <v>410</v>
      </c>
      <c r="K80" s="45" t="s">
        <v>17</v>
      </c>
      <c r="L80" s="45" t="s">
        <v>15</v>
      </c>
    </row>
    <row r="81" spans="1:12" s="77" customFormat="1" ht="126" customHeight="1">
      <c r="A81" s="38">
        <v>70</v>
      </c>
      <c r="B81" s="91" t="s">
        <v>414</v>
      </c>
      <c r="C81" s="91" t="s">
        <v>14</v>
      </c>
      <c r="D81" s="91" t="s">
        <v>415</v>
      </c>
      <c r="E81" s="44" t="s">
        <v>78</v>
      </c>
      <c r="F81" s="44">
        <v>1</v>
      </c>
      <c r="G81" s="93">
        <v>449732.14</v>
      </c>
      <c r="H81" s="93">
        <f t="shared" ref="H81:H92" si="19">F81*G81</f>
        <v>449732.14</v>
      </c>
      <c r="I81" s="130">
        <f t="shared" ref="I81:I93" si="20">H81*1.12</f>
        <v>503699.99680000008</v>
      </c>
      <c r="J81" s="8" t="s">
        <v>243</v>
      </c>
      <c r="K81" s="45" t="s">
        <v>17</v>
      </c>
      <c r="L81" s="45" t="s">
        <v>15</v>
      </c>
    </row>
    <row r="82" spans="1:12" s="77" customFormat="1" ht="121.5" customHeight="1">
      <c r="A82" s="47">
        <v>71</v>
      </c>
      <c r="B82" s="91" t="s">
        <v>416</v>
      </c>
      <c r="C82" s="91" t="s">
        <v>14</v>
      </c>
      <c r="D82" s="91" t="s">
        <v>417</v>
      </c>
      <c r="E82" s="44" t="s">
        <v>78</v>
      </c>
      <c r="F82" s="44">
        <v>1</v>
      </c>
      <c r="G82" s="82">
        <v>630495.54</v>
      </c>
      <c r="H82" s="93">
        <f t="shared" si="19"/>
        <v>630495.54</v>
      </c>
      <c r="I82" s="130">
        <f t="shared" si="20"/>
        <v>706155.00480000011</v>
      </c>
      <c r="J82" s="8" t="s">
        <v>243</v>
      </c>
      <c r="K82" s="45" t="s">
        <v>17</v>
      </c>
      <c r="L82" s="45" t="s">
        <v>15</v>
      </c>
    </row>
    <row r="83" spans="1:12" s="77" customFormat="1" ht="132" customHeight="1">
      <c r="A83" s="38">
        <v>72</v>
      </c>
      <c r="B83" s="91" t="s">
        <v>418</v>
      </c>
      <c r="C83" s="91" t="s">
        <v>14</v>
      </c>
      <c r="D83" s="91" t="s">
        <v>419</v>
      </c>
      <c r="E83" s="44" t="s">
        <v>78</v>
      </c>
      <c r="F83" s="44">
        <v>1</v>
      </c>
      <c r="G83" s="141">
        <v>1098035.71</v>
      </c>
      <c r="H83" s="93">
        <f t="shared" si="19"/>
        <v>1098035.71</v>
      </c>
      <c r="I83" s="130">
        <f t="shared" si="20"/>
        <v>1229799.9952</v>
      </c>
      <c r="J83" s="8" t="s">
        <v>243</v>
      </c>
      <c r="K83" s="45" t="s">
        <v>17</v>
      </c>
      <c r="L83" s="45" t="s">
        <v>15</v>
      </c>
    </row>
    <row r="84" spans="1:12" s="77" customFormat="1" ht="109.5" customHeight="1">
      <c r="A84" s="47">
        <v>73</v>
      </c>
      <c r="B84" s="91" t="s">
        <v>420</v>
      </c>
      <c r="C84" s="91" t="s">
        <v>14</v>
      </c>
      <c r="D84" s="91" t="s">
        <v>421</v>
      </c>
      <c r="E84" s="44" t="s">
        <v>78</v>
      </c>
      <c r="F84" s="44">
        <v>1</v>
      </c>
      <c r="G84" s="141">
        <v>418214.29</v>
      </c>
      <c r="H84" s="93">
        <f t="shared" si="19"/>
        <v>418214.29</v>
      </c>
      <c r="I84" s="130">
        <f t="shared" si="20"/>
        <v>468400.0048</v>
      </c>
      <c r="J84" s="8" t="s">
        <v>243</v>
      </c>
      <c r="K84" s="45" t="s">
        <v>17</v>
      </c>
      <c r="L84" s="45" t="s">
        <v>15</v>
      </c>
    </row>
    <row r="85" spans="1:12" s="77" customFormat="1" ht="112.5" customHeight="1">
      <c r="A85" s="38">
        <v>74</v>
      </c>
      <c r="B85" s="91" t="s">
        <v>422</v>
      </c>
      <c r="C85" s="91" t="s">
        <v>14</v>
      </c>
      <c r="D85" s="91" t="s">
        <v>423</v>
      </c>
      <c r="E85" s="44" t="s">
        <v>78</v>
      </c>
      <c r="F85" s="44">
        <v>1</v>
      </c>
      <c r="G85" s="141">
        <v>236428.57</v>
      </c>
      <c r="H85" s="93">
        <f t="shared" si="19"/>
        <v>236428.57</v>
      </c>
      <c r="I85" s="130">
        <f t="shared" si="20"/>
        <v>264799.99840000004</v>
      </c>
      <c r="J85" s="8" t="s">
        <v>243</v>
      </c>
      <c r="K85" s="45" t="s">
        <v>17</v>
      </c>
      <c r="L85" s="45" t="s">
        <v>15</v>
      </c>
    </row>
    <row r="86" spans="1:12" s="77" customFormat="1" ht="78" customHeight="1">
      <c r="A86" s="47">
        <v>75</v>
      </c>
      <c r="B86" s="91" t="s">
        <v>424</v>
      </c>
      <c r="C86" s="91" t="s">
        <v>14</v>
      </c>
      <c r="D86" s="91" t="s">
        <v>425</v>
      </c>
      <c r="E86" s="44" t="s">
        <v>78</v>
      </c>
      <c r="F86" s="44">
        <v>1</v>
      </c>
      <c r="G86" s="93">
        <v>54017.86</v>
      </c>
      <c r="H86" s="93">
        <f t="shared" si="19"/>
        <v>54017.86</v>
      </c>
      <c r="I86" s="130">
        <f t="shared" si="20"/>
        <v>60500.003200000006</v>
      </c>
      <c r="J86" s="8" t="s">
        <v>243</v>
      </c>
      <c r="K86" s="45" t="s">
        <v>17</v>
      </c>
      <c r="L86" s="45" t="s">
        <v>15</v>
      </c>
    </row>
    <row r="87" spans="1:12" s="77" customFormat="1" ht="102" customHeight="1">
      <c r="A87" s="38">
        <v>76</v>
      </c>
      <c r="B87" s="91" t="s">
        <v>426</v>
      </c>
      <c r="C87" s="91" t="s">
        <v>14</v>
      </c>
      <c r="D87" s="91" t="s">
        <v>427</v>
      </c>
      <c r="E87" s="44" t="s">
        <v>78</v>
      </c>
      <c r="F87" s="44">
        <v>1</v>
      </c>
      <c r="G87" s="93">
        <v>996607.14</v>
      </c>
      <c r="H87" s="93">
        <f t="shared" si="19"/>
        <v>996607.14</v>
      </c>
      <c r="I87" s="130">
        <f t="shared" si="20"/>
        <v>1116199.9968000001</v>
      </c>
      <c r="J87" s="8" t="s">
        <v>243</v>
      </c>
      <c r="K87" s="45" t="s">
        <v>17</v>
      </c>
      <c r="L87" s="45" t="s">
        <v>15</v>
      </c>
    </row>
    <row r="88" spans="1:12" s="77" customFormat="1" ht="102" customHeight="1">
      <c r="A88" s="47">
        <v>77</v>
      </c>
      <c r="B88" s="91" t="s">
        <v>428</v>
      </c>
      <c r="C88" s="91" t="s">
        <v>14</v>
      </c>
      <c r="D88" s="91" t="s">
        <v>429</v>
      </c>
      <c r="E88" s="44" t="s">
        <v>78</v>
      </c>
      <c r="F88" s="44">
        <v>1</v>
      </c>
      <c r="G88" s="93">
        <v>491071.43</v>
      </c>
      <c r="H88" s="93">
        <f t="shared" si="19"/>
        <v>491071.43</v>
      </c>
      <c r="I88" s="130">
        <f t="shared" si="20"/>
        <v>550000.00160000008</v>
      </c>
      <c r="J88" s="8" t="s">
        <v>243</v>
      </c>
      <c r="K88" s="45" t="s">
        <v>17</v>
      </c>
      <c r="L88" s="45" t="s">
        <v>15</v>
      </c>
    </row>
    <row r="89" spans="1:12" s="77" customFormat="1" ht="351" customHeight="1">
      <c r="A89" s="38">
        <v>78</v>
      </c>
      <c r="B89" s="91" t="s">
        <v>430</v>
      </c>
      <c r="C89" s="91" t="s">
        <v>14</v>
      </c>
      <c r="D89" s="91" t="s">
        <v>435</v>
      </c>
      <c r="E89" s="44" t="s">
        <v>78</v>
      </c>
      <c r="F89" s="44">
        <v>1</v>
      </c>
      <c r="G89" s="93">
        <v>3246565</v>
      </c>
      <c r="H89" s="93">
        <f t="shared" si="19"/>
        <v>3246565</v>
      </c>
      <c r="I89" s="130">
        <f t="shared" si="20"/>
        <v>3636152.8000000003</v>
      </c>
      <c r="J89" s="8" t="s">
        <v>243</v>
      </c>
      <c r="K89" s="45" t="s">
        <v>17</v>
      </c>
      <c r="L89" s="45" t="s">
        <v>15</v>
      </c>
    </row>
    <row r="90" spans="1:12" s="77" customFormat="1" ht="102" customHeight="1">
      <c r="A90" s="47">
        <v>79</v>
      </c>
      <c r="B90" s="91" t="s">
        <v>431</v>
      </c>
      <c r="C90" s="91" t="s">
        <v>14</v>
      </c>
      <c r="D90" s="91" t="s">
        <v>433</v>
      </c>
      <c r="E90" s="44" t="s">
        <v>78</v>
      </c>
      <c r="F90" s="44">
        <v>1</v>
      </c>
      <c r="G90" s="93">
        <v>219643</v>
      </c>
      <c r="H90" s="93">
        <f t="shared" si="19"/>
        <v>219643</v>
      </c>
      <c r="I90" s="130">
        <f t="shared" si="20"/>
        <v>246000.16000000003</v>
      </c>
      <c r="J90" s="8" t="s">
        <v>242</v>
      </c>
      <c r="K90" s="45" t="s">
        <v>17</v>
      </c>
      <c r="L90" s="45" t="s">
        <v>15</v>
      </c>
    </row>
    <row r="91" spans="1:12" s="77" customFormat="1" ht="102" customHeight="1">
      <c r="A91" s="38">
        <v>80</v>
      </c>
      <c r="B91" s="91" t="s">
        <v>432</v>
      </c>
      <c r="C91" s="91" t="s">
        <v>14</v>
      </c>
      <c r="D91" s="91" t="s">
        <v>434</v>
      </c>
      <c r="E91" s="44" t="s">
        <v>78</v>
      </c>
      <c r="F91" s="44">
        <v>1</v>
      </c>
      <c r="G91" s="93">
        <v>123438</v>
      </c>
      <c r="H91" s="93">
        <f t="shared" si="19"/>
        <v>123438</v>
      </c>
      <c r="I91" s="130">
        <f t="shared" si="20"/>
        <v>138250.56000000003</v>
      </c>
      <c r="J91" s="8" t="s">
        <v>242</v>
      </c>
      <c r="K91" s="45" t="s">
        <v>17</v>
      </c>
      <c r="L91" s="45" t="s">
        <v>15</v>
      </c>
    </row>
    <row r="92" spans="1:12" s="142" customFormat="1" ht="180" customHeight="1">
      <c r="A92" s="47">
        <v>81</v>
      </c>
      <c r="B92" s="143" t="s">
        <v>445</v>
      </c>
      <c r="C92" s="143" t="s">
        <v>408</v>
      </c>
      <c r="D92" s="144" t="s">
        <v>446</v>
      </c>
      <c r="E92" s="44" t="s">
        <v>78</v>
      </c>
      <c r="F92" s="44">
        <v>2</v>
      </c>
      <c r="G92" s="93">
        <v>5183482.3899999997</v>
      </c>
      <c r="H92" s="93">
        <f t="shared" si="19"/>
        <v>10366964.779999999</v>
      </c>
      <c r="I92" s="130">
        <f t="shared" si="20"/>
        <v>11611000.5536</v>
      </c>
      <c r="J92" s="8" t="s">
        <v>442</v>
      </c>
      <c r="K92" s="45" t="s">
        <v>17</v>
      </c>
      <c r="L92" s="45" t="s">
        <v>15</v>
      </c>
    </row>
    <row r="93" spans="1:12" s="142" customFormat="1" ht="231" customHeight="1">
      <c r="A93" s="47">
        <v>82</v>
      </c>
      <c r="B93" s="143" t="s">
        <v>456</v>
      </c>
      <c r="C93" s="91" t="s">
        <v>14</v>
      </c>
      <c r="D93" s="146" t="s">
        <v>457</v>
      </c>
      <c r="E93" s="44" t="s">
        <v>78</v>
      </c>
      <c r="F93" s="44">
        <v>1</v>
      </c>
      <c r="G93" s="93">
        <v>4107142.85</v>
      </c>
      <c r="H93" s="93">
        <f>F93*G93</f>
        <v>4107142.85</v>
      </c>
      <c r="I93" s="130">
        <f t="shared" si="20"/>
        <v>4599999.9920000006</v>
      </c>
      <c r="J93" s="8" t="s">
        <v>458</v>
      </c>
      <c r="K93" s="45" t="s">
        <v>17</v>
      </c>
      <c r="L93" s="45" t="s">
        <v>15</v>
      </c>
    </row>
    <row r="94" spans="1:12" s="142" customFormat="1" ht="231" customHeight="1">
      <c r="A94" s="47">
        <v>83</v>
      </c>
      <c r="B94" s="147" t="s">
        <v>468</v>
      </c>
      <c r="C94" s="46" t="s">
        <v>14</v>
      </c>
      <c r="D94" s="148" t="s">
        <v>469</v>
      </c>
      <c r="E94" s="149" t="s">
        <v>381</v>
      </c>
      <c r="F94" s="149">
        <v>3</v>
      </c>
      <c r="G94" s="150">
        <v>1445028.66</v>
      </c>
      <c r="H94" s="93">
        <f t="shared" ref="H94:H98" si="21">F94*G94</f>
        <v>4335085.9799999995</v>
      </c>
      <c r="I94" s="130">
        <f t="shared" ref="I94:I98" si="22">H94*1.12</f>
        <v>4855296.2976000002</v>
      </c>
      <c r="J94" s="8" t="s">
        <v>475</v>
      </c>
      <c r="K94" s="45" t="s">
        <v>17</v>
      </c>
      <c r="L94" s="45" t="s">
        <v>15</v>
      </c>
    </row>
    <row r="95" spans="1:12" s="142" customFormat="1" ht="231" customHeight="1">
      <c r="A95" s="47">
        <v>84</v>
      </c>
      <c r="B95" s="147" t="s">
        <v>470</v>
      </c>
      <c r="C95" s="46" t="s">
        <v>14</v>
      </c>
      <c r="D95" s="148" t="s">
        <v>473</v>
      </c>
      <c r="E95" s="149" t="s">
        <v>381</v>
      </c>
      <c r="F95" s="149">
        <v>1</v>
      </c>
      <c r="G95" s="150">
        <v>1573918.75</v>
      </c>
      <c r="H95" s="93">
        <f t="shared" si="21"/>
        <v>1573918.75</v>
      </c>
      <c r="I95" s="130">
        <f t="shared" si="22"/>
        <v>1762789.0000000002</v>
      </c>
      <c r="J95" s="8" t="s">
        <v>475</v>
      </c>
      <c r="K95" s="45" t="s">
        <v>17</v>
      </c>
      <c r="L95" s="45" t="s">
        <v>15</v>
      </c>
    </row>
    <row r="96" spans="1:12" s="142" customFormat="1" ht="231" customHeight="1">
      <c r="A96" s="47">
        <v>85</v>
      </c>
      <c r="B96" s="147" t="s">
        <v>470</v>
      </c>
      <c r="C96" s="46" t="s">
        <v>14</v>
      </c>
      <c r="D96" s="148" t="s">
        <v>471</v>
      </c>
      <c r="E96" s="149" t="s">
        <v>381</v>
      </c>
      <c r="F96" s="149">
        <v>2</v>
      </c>
      <c r="G96" s="150">
        <v>1354674</v>
      </c>
      <c r="H96" s="93">
        <f t="shared" si="21"/>
        <v>2709348</v>
      </c>
      <c r="I96" s="130">
        <f t="shared" si="22"/>
        <v>3034469.7600000002</v>
      </c>
      <c r="J96" s="8" t="s">
        <v>475</v>
      </c>
      <c r="K96" s="45" t="s">
        <v>17</v>
      </c>
      <c r="L96" s="45" t="s">
        <v>15</v>
      </c>
    </row>
    <row r="97" spans="1:12" s="142" customFormat="1" ht="231" customHeight="1">
      <c r="A97" s="47">
        <v>86</v>
      </c>
      <c r="B97" s="147" t="s">
        <v>472</v>
      </c>
      <c r="C97" s="46" t="s">
        <v>14</v>
      </c>
      <c r="D97" s="148" t="s">
        <v>474</v>
      </c>
      <c r="E97" s="149" t="s">
        <v>381</v>
      </c>
      <c r="F97" s="149">
        <v>2</v>
      </c>
      <c r="G97" s="150">
        <v>704243.75</v>
      </c>
      <c r="H97" s="93">
        <f t="shared" si="21"/>
        <v>1408487.5</v>
      </c>
      <c r="I97" s="130">
        <f t="shared" si="22"/>
        <v>1577506.0000000002</v>
      </c>
      <c r="J97" s="8" t="s">
        <v>475</v>
      </c>
      <c r="K97" s="45" t="s">
        <v>17</v>
      </c>
      <c r="L97" s="45" t="s">
        <v>15</v>
      </c>
    </row>
    <row r="98" spans="1:12" s="142" customFormat="1" ht="231" customHeight="1">
      <c r="A98" s="47">
        <v>87</v>
      </c>
      <c r="B98" s="147" t="s">
        <v>472</v>
      </c>
      <c r="C98" s="46" t="s">
        <v>14</v>
      </c>
      <c r="D98" s="148" t="s">
        <v>476</v>
      </c>
      <c r="E98" s="149" t="s">
        <v>381</v>
      </c>
      <c r="F98" s="149">
        <v>1</v>
      </c>
      <c r="G98" s="150">
        <v>1498179.46</v>
      </c>
      <c r="H98" s="93">
        <f t="shared" si="21"/>
        <v>1498179.46</v>
      </c>
      <c r="I98" s="130">
        <f t="shared" si="22"/>
        <v>1677960.9952</v>
      </c>
      <c r="J98" s="8" t="s">
        <v>475</v>
      </c>
      <c r="K98" s="45" t="s">
        <v>17</v>
      </c>
      <c r="L98" s="45" t="s">
        <v>15</v>
      </c>
    </row>
    <row r="99" spans="1:12" s="142" customFormat="1" ht="231" customHeight="1">
      <c r="A99" s="47">
        <v>88</v>
      </c>
      <c r="B99" s="143" t="s">
        <v>465</v>
      </c>
      <c r="C99" s="91" t="s">
        <v>14</v>
      </c>
      <c r="D99" s="146" t="s">
        <v>467</v>
      </c>
      <c r="E99" s="81" t="s">
        <v>11</v>
      </c>
      <c r="F99" s="81">
        <v>1</v>
      </c>
      <c r="G99" s="93">
        <v>260876.79</v>
      </c>
      <c r="H99" s="93">
        <v>260876.79</v>
      </c>
      <c r="I99" s="130">
        <f>H99*1.12</f>
        <v>292182.00480000005</v>
      </c>
      <c r="J99" s="8" t="s">
        <v>243</v>
      </c>
      <c r="K99" s="45" t="s">
        <v>17</v>
      </c>
      <c r="L99" s="45" t="s">
        <v>15</v>
      </c>
    </row>
    <row r="100" spans="1:12" s="142" customFormat="1" ht="168" customHeight="1">
      <c r="A100" s="47">
        <v>89</v>
      </c>
      <c r="B100" s="143" t="s">
        <v>466</v>
      </c>
      <c r="C100" s="91" t="s">
        <v>14</v>
      </c>
      <c r="D100" s="146" t="s">
        <v>477</v>
      </c>
      <c r="E100" s="81" t="s">
        <v>11</v>
      </c>
      <c r="F100" s="81">
        <v>1</v>
      </c>
      <c r="G100" s="93">
        <v>500491.07</v>
      </c>
      <c r="H100" s="93">
        <v>500491.07</v>
      </c>
      <c r="I100" s="130">
        <f>H100*1.12</f>
        <v>560549.99840000004</v>
      </c>
      <c r="J100" s="8" t="s">
        <v>243</v>
      </c>
      <c r="K100" s="45" t="s">
        <v>17</v>
      </c>
      <c r="L100" s="45" t="s">
        <v>15</v>
      </c>
    </row>
    <row r="101" spans="1:12" s="142" customFormat="1" ht="168" customHeight="1">
      <c r="A101" s="47">
        <v>90</v>
      </c>
      <c r="B101" s="143" t="s">
        <v>479</v>
      </c>
      <c r="C101" s="91" t="s">
        <v>14</v>
      </c>
      <c r="D101" s="46" t="s">
        <v>482</v>
      </c>
      <c r="E101" s="149" t="s">
        <v>381</v>
      </c>
      <c r="F101" s="149">
        <v>1</v>
      </c>
      <c r="G101" s="93">
        <v>426612</v>
      </c>
      <c r="H101" s="93">
        <f>F101*G101</f>
        <v>426612</v>
      </c>
      <c r="I101" s="130">
        <f t="shared" ref="I101:I106" si="23">H101*1.12</f>
        <v>477805.44000000006</v>
      </c>
      <c r="J101" s="8" t="s">
        <v>243</v>
      </c>
      <c r="K101" s="45" t="s">
        <v>17</v>
      </c>
      <c r="L101" s="45" t="s">
        <v>15</v>
      </c>
    </row>
    <row r="102" spans="1:12" s="142" customFormat="1" ht="168" customHeight="1">
      <c r="A102" s="47">
        <v>91</v>
      </c>
      <c r="B102" s="143" t="s">
        <v>479</v>
      </c>
      <c r="C102" s="91" t="s">
        <v>14</v>
      </c>
      <c r="D102" s="46" t="s">
        <v>483</v>
      </c>
      <c r="E102" s="149" t="s">
        <v>381</v>
      </c>
      <c r="F102" s="149">
        <v>1</v>
      </c>
      <c r="G102" s="93">
        <v>426612</v>
      </c>
      <c r="H102" s="93">
        <f t="shared" ref="H102:H106" si="24">F102*G102</f>
        <v>426612</v>
      </c>
      <c r="I102" s="130">
        <f t="shared" si="23"/>
        <v>477805.44000000006</v>
      </c>
      <c r="J102" s="8" t="s">
        <v>243</v>
      </c>
      <c r="K102" s="45" t="s">
        <v>17</v>
      </c>
      <c r="L102" s="45" t="s">
        <v>15</v>
      </c>
    </row>
    <row r="103" spans="1:12" s="142" customFormat="1" ht="168" customHeight="1">
      <c r="A103" s="47">
        <v>92</v>
      </c>
      <c r="B103" s="143" t="s">
        <v>480</v>
      </c>
      <c r="C103" s="91" t="s">
        <v>14</v>
      </c>
      <c r="D103" s="46" t="s">
        <v>484</v>
      </c>
      <c r="E103" s="149" t="s">
        <v>381</v>
      </c>
      <c r="F103" s="149">
        <v>1</v>
      </c>
      <c r="G103" s="93">
        <v>497552</v>
      </c>
      <c r="H103" s="93">
        <f t="shared" si="24"/>
        <v>497552</v>
      </c>
      <c r="I103" s="130">
        <f t="shared" si="23"/>
        <v>557258.24000000011</v>
      </c>
      <c r="J103" s="8" t="s">
        <v>243</v>
      </c>
      <c r="K103" s="45" t="s">
        <v>17</v>
      </c>
      <c r="L103" s="45" t="s">
        <v>15</v>
      </c>
    </row>
    <row r="104" spans="1:12" s="142" customFormat="1" ht="168" customHeight="1">
      <c r="A104" s="47">
        <v>93</v>
      </c>
      <c r="B104" s="143" t="s">
        <v>481</v>
      </c>
      <c r="C104" s="91" t="s">
        <v>14</v>
      </c>
      <c r="D104" s="46" t="s">
        <v>485</v>
      </c>
      <c r="E104" s="149" t="s">
        <v>381</v>
      </c>
      <c r="F104" s="149">
        <v>1</v>
      </c>
      <c r="G104" s="93">
        <v>366744</v>
      </c>
      <c r="H104" s="93">
        <f t="shared" si="24"/>
        <v>366744</v>
      </c>
      <c r="I104" s="130">
        <f t="shared" si="23"/>
        <v>410753.28000000003</v>
      </c>
      <c r="J104" s="8" t="s">
        <v>243</v>
      </c>
      <c r="K104" s="45" t="s">
        <v>17</v>
      </c>
      <c r="L104" s="45" t="s">
        <v>15</v>
      </c>
    </row>
    <row r="105" spans="1:12" s="142" customFormat="1" ht="168" customHeight="1">
      <c r="A105" s="47">
        <v>94</v>
      </c>
      <c r="B105" s="151" t="s">
        <v>504</v>
      </c>
      <c r="C105" s="91" t="s">
        <v>408</v>
      </c>
      <c r="D105" s="151" t="s">
        <v>505</v>
      </c>
      <c r="E105" s="81" t="s">
        <v>11</v>
      </c>
      <c r="F105" s="81">
        <v>1</v>
      </c>
      <c r="G105" s="93">
        <v>89589135.599999994</v>
      </c>
      <c r="H105" s="93">
        <f t="shared" si="24"/>
        <v>89589135.599999994</v>
      </c>
      <c r="I105" s="130">
        <f t="shared" si="23"/>
        <v>100339831.87200001</v>
      </c>
      <c r="J105" s="8" t="s">
        <v>503</v>
      </c>
      <c r="K105" s="45" t="s">
        <v>17</v>
      </c>
      <c r="L105" s="45" t="s">
        <v>15</v>
      </c>
    </row>
    <row r="106" spans="1:12" s="191" customFormat="1" ht="183" customHeight="1">
      <c r="A106" s="189">
        <v>95</v>
      </c>
      <c r="B106" s="190" t="s">
        <v>513</v>
      </c>
      <c r="C106" s="118" t="s">
        <v>14</v>
      </c>
      <c r="D106" s="190" t="s">
        <v>515</v>
      </c>
      <c r="E106" s="112" t="s">
        <v>381</v>
      </c>
      <c r="F106" s="112">
        <v>3</v>
      </c>
      <c r="G106" s="103">
        <v>842857.14</v>
      </c>
      <c r="H106" s="123">
        <f t="shared" si="24"/>
        <v>2528571.42</v>
      </c>
      <c r="I106" s="124">
        <f t="shared" si="23"/>
        <v>2831999.9904</v>
      </c>
      <c r="J106" s="105" t="s">
        <v>514</v>
      </c>
      <c r="K106" s="116" t="s">
        <v>17</v>
      </c>
      <c r="L106" s="112" t="s">
        <v>15</v>
      </c>
    </row>
    <row r="107" spans="1:12" s="11" customFormat="1" ht="28.5" customHeight="1">
      <c r="A107" s="21"/>
      <c r="B107" s="23"/>
      <c r="C107" s="23"/>
      <c r="D107" s="23"/>
      <c r="E107" s="23"/>
      <c r="F107" s="23"/>
      <c r="G107" s="23"/>
      <c r="H107" s="88">
        <f>SUM(H12:H106)</f>
        <v>286815124.82857138</v>
      </c>
      <c r="I107" s="88">
        <f>SUM(I12:I106)</f>
        <v>321232939.80800003</v>
      </c>
      <c r="J107" s="23"/>
      <c r="K107" s="24"/>
      <c r="L107" s="24"/>
    </row>
    <row r="108" spans="1:12" s="11" customFormat="1" ht="28.5" customHeight="1">
      <c r="A108" s="25"/>
      <c r="B108" s="178" t="s">
        <v>37</v>
      </c>
      <c r="C108" s="179"/>
      <c r="D108" s="179"/>
      <c r="E108" s="179"/>
      <c r="F108" s="179"/>
      <c r="G108" s="179"/>
      <c r="H108" s="179"/>
      <c r="I108" s="179"/>
      <c r="J108" s="179"/>
      <c r="K108" s="179"/>
      <c r="L108" s="180"/>
    </row>
    <row r="109" spans="1:12" ht="168.75" customHeight="1">
      <c r="A109" s="47">
        <v>1</v>
      </c>
      <c r="B109" s="14" t="s">
        <v>61</v>
      </c>
      <c r="C109" s="14" t="s">
        <v>48</v>
      </c>
      <c r="D109" s="14" t="s">
        <v>49</v>
      </c>
      <c r="E109" s="49" t="s">
        <v>47</v>
      </c>
      <c r="F109" s="14">
        <v>1</v>
      </c>
      <c r="G109" s="45"/>
      <c r="H109" s="45">
        <v>38557025</v>
      </c>
      <c r="I109" s="45">
        <f>H109*1.12</f>
        <v>43183868.000000007</v>
      </c>
      <c r="J109" s="14" t="s">
        <v>160</v>
      </c>
      <c r="K109" s="14"/>
      <c r="L109" s="43" t="s">
        <v>15</v>
      </c>
    </row>
    <row r="110" spans="1:12" s="11" customFormat="1" ht="28.5" customHeight="1">
      <c r="A110" s="21"/>
      <c r="B110" s="176" t="s">
        <v>38</v>
      </c>
      <c r="C110" s="177"/>
      <c r="D110" s="177"/>
      <c r="E110" s="177"/>
      <c r="F110" s="177"/>
      <c r="G110" s="177"/>
      <c r="H110" s="22">
        <f>H109</f>
        <v>38557025</v>
      </c>
      <c r="I110" s="22">
        <f>I109</f>
        <v>43183868.000000007</v>
      </c>
      <c r="J110" s="23" t="s">
        <v>0</v>
      </c>
      <c r="K110" s="24"/>
      <c r="L110" s="24"/>
    </row>
    <row r="111" spans="1:12" s="11" customFormat="1" ht="23.25" customHeight="1">
      <c r="A111" s="25"/>
      <c r="B111" s="152" t="s">
        <v>27</v>
      </c>
      <c r="C111" s="153"/>
      <c r="D111" s="153"/>
      <c r="E111" s="153"/>
      <c r="F111" s="153"/>
      <c r="G111" s="153"/>
      <c r="H111" s="153"/>
      <c r="I111" s="153"/>
      <c r="J111" s="153"/>
      <c r="K111" s="153"/>
      <c r="L111" s="154"/>
    </row>
    <row r="112" spans="1:12" s="77" customFormat="1" ht="54.75" customHeight="1">
      <c r="A112" s="47">
        <v>1</v>
      </c>
      <c r="B112" s="38" t="s">
        <v>39</v>
      </c>
      <c r="C112" s="43" t="s">
        <v>14</v>
      </c>
      <c r="D112" s="38" t="s">
        <v>334</v>
      </c>
      <c r="E112" s="44" t="s">
        <v>10</v>
      </c>
      <c r="F112" s="44">
        <v>1</v>
      </c>
      <c r="G112" s="5"/>
      <c r="H112" s="5">
        <v>2986607</v>
      </c>
      <c r="I112" s="5">
        <f t="shared" ref="I112:I114" si="25">H112*1.12</f>
        <v>3344999.8400000003</v>
      </c>
      <c r="J112" s="46" t="s">
        <v>59</v>
      </c>
      <c r="K112" s="46"/>
      <c r="L112" s="37" t="s">
        <v>321</v>
      </c>
    </row>
    <row r="113" spans="1:12" ht="60">
      <c r="A113" s="47">
        <v>2</v>
      </c>
      <c r="B113" s="36" t="s">
        <v>12</v>
      </c>
      <c r="C113" s="43" t="s">
        <v>14</v>
      </c>
      <c r="D113" s="36" t="s">
        <v>40</v>
      </c>
      <c r="E113" s="44" t="s">
        <v>10</v>
      </c>
      <c r="F113" s="44">
        <v>1</v>
      </c>
      <c r="G113" s="5"/>
      <c r="H113" s="5">
        <v>1832000</v>
      </c>
      <c r="I113" s="5">
        <f t="shared" si="25"/>
        <v>2051840.0000000002</v>
      </c>
      <c r="J113" s="46" t="s">
        <v>59</v>
      </c>
      <c r="K113" s="46"/>
      <c r="L113" s="37" t="s">
        <v>41</v>
      </c>
    </row>
    <row r="114" spans="1:12" ht="58.5" customHeight="1">
      <c r="A114" s="47">
        <v>3</v>
      </c>
      <c r="B114" s="46" t="s">
        <v>25</v>
      </c>
      <c r="C114" s="7" t="s">
        <v>14</v>
      </c>
      <c r="D114" s="46" t="s">
        <v>42</v>
      </c>
      <c r="E114" s="7" t="s">
        <v>10</v>
      </c>
      <c r="F114" s="46">
        <v>1</v>
      </c>
      <c r="G114" s="8"/>
      <c r="H114" s="40">
        <v>1926000</v>
      </c>
      <c r="I114" s="48">
        <f t="shared" si="25"/>
        <v>2157120</v>
      </c>
      <c r="J114" s="7" t="s">
        <v>59</v>
      </c>
      <c r="K114" s="7"/>
      <c r="L114" s="7" t="s">
        <v>16</v>
      </c>
    </row>
    <row r="115" spans="1:12" ht="69.75" customHeight="1">
      <c r="A115" s="47">
        <v>4</v>
      </c>
      <c r="B115" s="46" t="s">
        <v>57</v>
      </c>
      <c r="C115" s="7" t="s">
        <v>14</v>
      </c>
      <c r="D115" s="46" t="s">
        <v>58</v>
      </c>
      <c r="E115" s="7" t="s">
        <v>10</v>
      </c>
      <c r="F115" s="46">
        <v>1</v>
      </c>
      <c r="G115" s="8"/>
      <c r="H115" s="63" t="s">
        <v>129</v>
      </c>
      <c r="I115" s="48"/>
      <c r="J115" s="46"/>
      <c r="K115" s="7"/>
      <c r="L115" s="7"/>
    </row>
    <row r="116" spans="1:12" ht="105" customHeight="1">
      <c r="A116" s="47">
        <v>5</v>
      </c>
      <c r="B116" s="7" t="s">
        <v>55</v>
      </c>
      <c r="C116" s="43" t="s">
        <v>14</v>
      </c>
      <c r="D116" s="7" t="s">
        <v>56</v>
      </c>
      <c r="E116" s="7" t="s">
        <v>10</v>
      </c>
      <c r="F116" s="46">
        <v>1</v>
      </c>
      <c r="G116" s="62"/>
      <c r="H116" s="63" t="s">
        <v>129</v>
      </c>
      <c r="I116" s="64"/>
      <c r="J116" s="46"/>
      <c r="K116" s="7"/>
      <c r="L116" s="7"/>
    </row>
    <row r="117" spans="1:12" s="77" customFormat="1" ht="105" customHeight="1">
      <c r="A117" s="47">
        <v>6</v>
      </c>
      <c r="B117" s="7" t="s">
        <v>155</v>
      </c>
      <c r="C117" s="43" t="s">
        <v>14</v>
      </c>
      <c r="D117" s="70" t="s">
        <v>158</v>
      </c>
      <c r="E117" s="7" t="s">
        <v>10</v>
      </c>
      <c r="F117" s="46">
        <v>1</v>
      </c>
      <c r="G117" s="71"/>
      <c r="H117" s="40">
        <v>800000</v>
      </c>
      <c r="I117" s="5">
        <f>H117*1.12</f>
        <v>896000.00000000012</v>
      </c>
      <c r="J117" s="7" t="s">
        <v>145</v>
      </c>
      <c r="K117" s="7"/>
      <c r="L117" s="45" t="s">
        <v>15</v>
      </c>
    </row>
    <row r="118" spans="1:12" s="77" customFormat="1" ht="105" customHeight="1">
      <c r="A118" s="47">
        <v>7</v>
      </c>
      <c r="B118" s="7" t="s">
        <v>156</v>
      </c>
      <c r="C118" s="43" t="s">
        <v>14</v>
      </c>
      <c r="D118" s="14" t="s">
        <v>159</v>
      </c>
      <c r="E118" s="7" t="s">
        <v>10</v>
      </c>
      <c r="F118" s="46">
        <v>1</v>
      </c>
      <c r="G118" s="71"/>
      <c r="H118" s="40">
        <v>2500000</v>
      </c>
      <c r="I118" s="5">
        <f>H118*1.12</f>
        <v>2800000.0000000005</v>
      </c>
      <c r="J118" s="7" t="s">
        <v>145</v>
      </c>
      <c r="K118" s="7"/>
      <c r="L118" s="45" t="s">
        <v>15</v>
      </c>
    </row>
    <row r="119" spans="1:12" s="77" customFormat="1" ht="105" customHeight="1">
      <c r="A119" s="47">
        <v>8</v>
      </c>
      <c r="B119" s="7" t="s">
        <v>196</v>
      </c>
      <c r="C119" s="43" t="s">
        <v>14</v>
      </c>
      <c r="D119" s="14" t="s">
        <v>192</v>
      </c>
      <c r="E119" s="7" t="s">
        <v>10</v>
      </c>
      <c r="F119" s="46">
        <v>1</v>
      </c>
      <c r="G119" s="71"/>
      <c r="H119" s="40">
        <v>1500000</v>
      </c>
      <c r="I119" s="5">
        <f>H119*1.18</f>
        <v>1770000</v>
      </c>
      <c r="J119" s="60" t="s">
        <v>193</v>
      </c>
      <c r="K119" s="7"/>
      <c r="L119" s="45" t="s">
        <v>194</v>
      </c>
    </row>
    <row r="120" spans="1:12" s="108" customFormat="1" ht="105" customHeight="1">
      <c r="A120" s="98">
        <v>9</v>
      </c>
      <c r="B120" s="110" t="s">
        <v>269</v>
      </c>
      <c r="C120" s="111" t="s">
        <v>14</v>
      </c>
      <c r="D120" s="101" t="s">
        <v>272</v>
      </c>
      <c r="E120" s="99" t="s">
        <v>10</v>
      </c>
      <c r="F120" s="112">
        <v>1</v>
      </c>
      <c r="G120" s="113"/>
      <c r="H120" s="114">
        <v>4500000</v>
      </c>
      <c r="I120" s="5">
        <f t="shared" ref="I120:I125" si="26">H120*1.12</f>
        <v>5040000.0000000009</v>
      </c>
      <c r="J120" s="115" t="s">
        <v>270</v>
      </c>
      <c r="K120" s="99"/>
      <c r="L120" s="116" t="s">
        <v>271</v>
      </c>
    </row>
    <row r="121" spans="1:12" s="77" customFormat="1" ht="105" customHeight="1">
      <c r="A121" s="47">
        <v>10</v>
      </c>
      <c r="B121" s="136" t="s">
        <v>357</v>
      </c>
      <c r="C121" s="43" t="s">
        <v>350</v>
      </c>
      <c r="D121" s="136" t="s">
        <v>358</v>
      </c>
      <c r="E121" s="7" t="s">
        <v>10</v>
      </c>
      <c r="F121" s="46">
        <v>1</v>
      </c>
      <c r="G121" s="137"/>
      <c r="H121" s="5">
        <v>2000000</v>
      </c>
      <c r="I121" s="5">
        <f t="shared" si="26"/>
        <v>2240000</v>
      </c>
      <c r="J121" s="46" t="s">
        <v>140</v>
      </c>
      <c r="K121" s="7"/>
      <c r="L121" s="45" t="s">
        <v>271</v>
      </c>
    </row>
    <row r="122" spans="1:12" s="77" customFormat="1" ht="93" customHeight="1">
      <c r="A122" s="47">
        <v>11</v>
      </c>
      <c r="B122" s="139" t="s">
        <v>365</v>
      </c>
      <c r="C122" s="135" t="s">
        <v>350</v>
      </c>
      <c r="D122" s="139" t="s">
        <v>367</v>
      </c>
      <c r="E122" s="7" t="s">
        <v>10</v>
      </c>
      <c r="F122" s="46">
        <v>1</v>
      </c>
      <c r="G122" s="93"/>
      <c r="H122" s="93">
        <v>51339.29</v>
      </c>
      <c r="I122" s="130">
        <f t="shared" si="26"/>
        <v>57500.00480000001</v>
      </c>
      <c r="J122" s="46" t="s">
        <v>59</v>
      </c>
      <c r="K122" s="45"/>
      <c r="L122" s="45" t="s">
        <v>15</v>
      </c>
    </row>
    <row r="123" spans="1:12" s="77" customFormat="1" ht="93" customHeight="1">
      <c r="A123" s="47">
        <v>12</v>
      </c>
      <c r="B123" s="139" t="s">
        <v>366</v>
      </c>
      <c r="C123" s="135" t="s">
        <v>350</v>
      </c>
      <c r="D123" s="139" t="s">
        <v>370</v>
      </c>
      <c r="E123" s="7" t="s">
        <v>10</v>
      </c>
      <c r="F123" s="46">
        <v>1</v>
      </c>
      <c r="G123" s="93"/>
      <c r="H123" s="93">
        <v>428.57</v>
      </c>
      <c r="I123" s="130">
        <f t="shared" si="26"/>
        <v>479.99840000000006</v>
      </c>
      <c r="J123" s="46" t="s">
        <v>59</v>
      </c>
      <c r="K123" s="45"/>
      <c r="L123" s="45" t="s">
        <v>15</v>
      </c>
    </row>
    <row r="124" spans="1:12" s="77" customFormat="1" ht="93" customHeight="1">
      <c r="A124" s="47">
        <v>13</v>
      </c>
      <c r="B124" s="139" t="s">
        <v>369</v>
      </c>
      <c r="C124" s="135" t="s">
        <v>350</v>
      </c>
      <c r="D124" s="139" t="s">
        <v>368</v>
      </c>
      <c r="E124" s="7" t="s">
        <v>10</v>
      </c>
      <c r="F124" s="46">
        <v>1</v>
      </c>
      <c r="G124" s="93"/>
      <c r="H124" s="93">
        <v>64508.93</v>
      </c>
      <c r="I124" s="130">
        <f t="shared" si="26"/>
        <v>72250.001600000003</v>
      </c>
      <c r="J124" s="46" t="s">
        <v>59</v>
      </c>
      <c r="K124" s="45"/>
      <c r="L124" s="45" t="s">
        <v>15</v>
      </c>
    </row>
    <row r="125" spans="1:12" s="142" customFormat="1" ht="93" customHeight="1">
      <c r="A125" s="47">
        <v>14</v>
      </c>
      <c r="B125" s="139" t="s">
        <v>399</v>
      </c>
      <c r="C125" s="135" t="s">
        <v>350</v>
      </c>
      <c r="D125" s="140" t="s">
        <v>402</v>
      </c>
      <c r="E125" s="7" t="s">
        <v>10</v>
      </c>
      <c r="F125" s="46">
        <v>1</v>
      </c>
      <c r="G125" s="93"/>
      <c r="H125" s="93">
        <v>125000</v>
      </c>
      <c r="I125" s="130">
        <f t="shared" si="26"/>
        <v>140000</v>
      </c>
      <c r="J125" s="46" t="s">
        <v>145</v>
      </c>
      <c r="K125" s="45"/>
      <c r="L125" s="45" t="s">
        <v>15</v>
      </c>
    </row>
    <row r="126" spans="1:12" s="11" customFormat="1" ht="22.5" customHeight="1">
      <c r="A126" s="26"/>
      <c r="B126" s="160" t="s">
        <v>29</v>
      </c>
      <c r="C126" s="161"/>
      <c r="D126" s="161"/>
      <c r="E126" s="161"/>
      <c r="F126" s="161"/>
      <c r="G126" s="162"/>
      <c r="H126" s="89">
        <f>SUM(H112:H125)</f>
        <v>18285883.789999999</v>
      </c>
      <c r="I126" s="89">
        <f>SUM(I112:I125)</f>
        <v>20570189.844800003</v>
      </c>
      <c r="J126" s="23"/>
      <c r="K126" s="24"/>
      <c r="L126" s="24"/>
    </row>
    <row r="127" spans="1:12" s="11" customFormat="1" ht="24" customHeight="1">
      <c r="A127" s="26"/>
      <c r="B127" s="160" t="s">
        <v>30</v>
      </c>
      <c r="C127" s="161"/>
      <c r="D127" s="161"/>
      <c r="E127" s="161"/>
      <c r="F127" s="161"/>
      <c r="G127" s="162"/>
      <c r="H127" s="89">
        <f>H107+H126+H110</f>
        <v>343658033.6185714</v>
      </c>
      <c r="I127" s="89">
        <f>I107+I126+I110</f>
        <v>384986997.65280002</v>
      </c>
      <c r="J127" s="23"/>
      <c r="K127" s="24"/>
      <c r="L127" s="24"/>
    </row>
    <row r="128" spans="1:12" ht="43.5" customHeight="1">
      <c r="A128" s="28"/>
      <c r="B128" s="170" t="s">
        <v>33</v>
      </c>
      <c r="C128" s="171"/>
      <c r="D128" s="171"/>
      <c r="E128" s="171"/>
      <c r="F128" s="171"/>
      <c r="G128" s="171"/>
      <c r="H128" s="171"/>
      <c r="I128" s="171"/>
      <c r="J128" s="171"/>
      <c r="K128" s="171"/>
      <c r="L128" s="172"/>
    </row>
    <row r="129" spans="1:12" s="11" customFormat="1" ht="26.25" customHeight="1">
      <c r="A129" s="29"/>
      <c r="B129" s="152" t="s">
        <v>26</v>
      </c>
      <c r="C129" s="153"/>
      <c r="D129" s="153"/>
      <c r="E129" s="153"/>
      <c r="F129" s="153"/>
      <c r="G129" s="153"/>
      <c r="H129" s="153"/>
      <c r="I129" s="153"/>
      <c r="J129" s="153"/>
      <c r="K129" s="153"/>
      <c r="L129" s="154"/>
    </row>
    <row r="130" spans="1:12" ht="54.75" customHeight="1">
      <c r="A130" s="47">
        <v>1</v>
      </c>
      <c r="B130" s="36" t="s">
        <v>13</v>
      </c>
      <c r="C130" s="43" t="s">
        <v>35</v>
      </c>
      <c r="D130" s="36" t="s">
        <v>13</v>
      </c>
      <c r="E130" s="44" t="s">
        <v>11</v>
      </c>
      <c r="F130" s="44">
        <v>1</v>
      </c>
      <c r="G130" s="5">
        <v>2974000</v>
      </c>
      <c r="H130" s="5">
        <f>F130*G130</f>
        <v>2974000</v>
      </c>
      <c r="I130" s="5">
        <f t="shared" ref="I130:I148" si="27">H130*1.12</f>
        <v>3330880.0000000005</v>
      </c>
      <c r="J130" s="46" t="s">
        <v>59</v>
      </c>
      <c r="K130" s="46" t="s">
        <v>17</v>
      </c>
      <c r="L130" s="37" t="s">
        <v>15</v>
      </c>
    </row>
    <row r="131" spans="1:12" ht="57.75" customHeight="1">
      <c r="A131" s="47">
        <v>2</v>
      </c>
      <c r="B131" s="36" t="s">
        <v>21</v>
      </c>
      <c r="C131" s="43" t="s">
        <v>35</v>
      </c>
      <c r="D131" s="14" t="s">
        <v>95</v>
      </c>
      <c r="E131" s="44" t="s">
        <v>22</v>
      </c>
      <c r="F131" s="44">
        <v>1338</v>
      </c>
      <c r="G131" s="5">
        <v>477</v>
      </c>
      <c r="H131" s="5">
        <f t="shared" ref="H131" si="28">F131*G131</f>
        <v>638226</v>
      </c>
      <c r="I131" s="5">
        <f t="shared" si="27"/>
        <v>714813.12000000011</v>
      </c>
      <c r="J131" s="46" t="s">
        <v>130</v>
      </c>
      <c r="K131" s="46" t="s">
        <v>17</v>
      </c>
      <c r="L131" s="37" t="s">
        <v>15</v>
      </c>
    </row>
    <row r="132" spans="1:12" ht="187.5" customHeight="1">
      <c r="A132" s="47">
        <v>3</v>
      </c>
      <c r="B132" s="14" t="s">
        <v>53</v>
      </c>
      <c r="C132" s="43" t="s">
        <v>35</v>
      </c>
      <c r="D132" s="14" t="s">
        <v>54</v>
      </c>
      <c r="E132" s="44" t="s">
        <v>43</v>
      </c>
      <c r="F132" s="44">
        <v>123</v>
      </c>
      <c r="G132" s="5">
        <f>H132/F132</f>
        <v>2235.7723577235774</v>
      </c>
      <c r="H132" s="5">
        <f>I132/1.12</f>
        <v>275000</v>
      </c>
      <c r="I132" s="5">
        <v>308000</v>
      </c>
      <c r="J132" s="46" t="s">
        <v>60</v>
      </c>
      <c r="K132" s="46" t="s">
        <v>17</v>
      </c>
      <c r="L132" s="37" t="s">
        <v>15</v>
      </c>
    </row>
    <row r="133" spans="1:12" ht="153.75" customHeight="1">
      <c r="A133" s="47">
        <v>4</v>
      </c>
      <c r="B133" s="7" t="s">
        <v>76</v>
      </c>
      <c r="C133" s="43" t="s">
        <v>67</v>
      </c>
      <c r="D133" s="14" t="s">
        <v>101</v>
      </c>
      <c r="E133" s="44" t="s">
        <v>43</v>
      </c>
      <c r="F133" s="44">
        <v>1</v>
      </c>
      <c r="G133" s="5">
        <f>10406*255</f>
        <v>2653530</v>
      </c>
      <c r="H133" s="5">
        <f t="shared" ref="H133" si="29">F133*G133</f>
        <v>2653530</v>
      </c>
      <c r="I133" s="5">
        <f t="shared" ref="I133" si="30">H133*1.12</f>
        <v>2971953.6</v>
      </c>
      <c r="J133" s="8" t="s">
        <v>77</v>
      </c>
      <c r="K133" s="46" t="s">
        <v>75</v>
      </c>
      <c r="L133" s="37" t="s">
        <v>15</v>
      </c>
    </row>
    <row r="134" spans="1:12" ht="162.75" customHeight="1">
      <c r="A134" s="47">
        <v>5</v>
      </c>
      <c r="B134" s="46" t="s">
        <v>66</v>
      </c>
      <c r="C134" s="43" t="s">
        <v>67</v>
      </c>
      <c r="D134" s="54" t="s">
        <v>97</v>
      </c>
      <c r="E134" s="44" t="s">
        <v>43</v>
      </c>
      <c r="F134" s="44">
        <v>1</v>
      </c>
      <c r="G134" s="55">
        <f>26460*255</f>
        <v>6747300</v>
      </c>
      <c r="H134" s="5">
        <f>F134*G134</f>
        <v>6747300</v>
      </c>
      <c r="I134" s="5">
        <f t="shared" si="27"/>
        <v>7556976.0000000009</v>
      </c>
      <c r="J134" s="8" t="s">
        <v>71</v>
      </c>
      <c r="K134" s="46" t="s">
        <v>75</v>
      </c>
      <c r="L134" s="37" t="s">
        <v>15</v>
      </c>
    </row>
    <row r="135" spans="1:12" ht="162.75" customHeight="1">
      <c r="A135" s="47">
        <v>6</v>
      </c>
      <c r="B135" s="46" t="s">
        <v>68</v>
      </c>
      <c r="C135" s="43" t="s">
        <v>67</v>
      </c>
      <c r="D135" s="14" t="s">
        <v>98</v>
      </c>
      <c r="E135" s="44" t="s">
        <v>43</v>
      </c>
      <c r="F135" s="44">
        <v>1</v>
      </c>
      <c r="G135" s="55">
        <f>22458*255</f>
        <v>5726790</v>
      </c>
      <c r="H135" s="5">
        <f t="shared" ref="H135:H148" si="31">F135*G135</f>
        <v>5726790</v>
      </c>
      <c r="I135" s="5">
        <f t="shared" si="27"/>
        <v>6414004.8000000007</v>
      </c>
      <c r="J135" s="8" t="s">
        <v>72</v>
      </c>
      <c r="K135" s="46" t="s">
        <v>75</v>
      </c>
      <c r="L135" s="37" t="s">
        <v>15</v>
      </c>
    </row>
    <row r="136" spans="1:12" ht="162.75" customHeight="1">
      <c r="A136" s="47">
        <v>7</v>
      </c>
      <c r="B136" s="46" t="s">
        <v>69</v>
      </c>
      <c r="C136" s="43" t="s">
        <v>67</v>
      </c>
      <c r="D136" s="14" t="s">
        <v>99</v>
      </c>
      <c r="E136" s="44" t="s">
        <v>43</v>
      </c>
      <c r="F136" s="44">
        <v>1</v>
      </c>
      <c r="G136" s="55">
        <f>10756*255</f>
        <v>2742780</v>
      </c>
      <c r="H136" s="5">
        <f t="shared" si="31"/>
        <v>2742780</v>
      </c>
      <c r="I136" s="5">
        <f t="shared" si="27"/>
        <v>3071913.6</v>
      </c>
      <c r="J136" s="8" t="s">
        <v>73</v>
      </c>
      <c r="K136" s="46" t="s">
        <v>75</v>
      </c>
      <c r="L136" s="37" t="s">
        <v>15</v>
      </c>
    </row>
    <row r="137" spans="1:12" ht="227.25" customHeight="1">
      <c r="A137" s="47">
        <v>8</v>
      </c>
      <c r="B137" s="46" t="s">
        <v>70</v>
      </c>
      <c r="C137" s="43" t="s">
        <v>67</v>
      </c>
      <c r="D137" s="14" t="s">
        <v>100</v>
      </c>
      <c r="E137" s="44" t="s">
        <v>43</v>
      </c>
      <c r="F137" s="44">
        <v>1</v>
      </c>
      <c r="G137" s="55">
        <f>211591*255</f>
        <v>53955705</v>
      </c>
      <c r="H137" s="5">
        <f t="shared" si="31"/>
        <v>53955705</v>
      </c>
      <c r="I137" s="5">
        <f t="shared" si="27"/>
        <v>60430389.600000009</v>
      </c>
      <c r="J137" s="8" t="s">
        <v>74</v>
      </c>
      <c r="K137" s="46" t="s">
        <v>75</v>
      </c>
      <c r="L137" s="37" t="s">
        <v>15</v>
      </c>
    </row>
    <row r="138" spans="1:12" ht="105.75" customHeight="1">
      <c r="A138" s="47">
        <v>9</v>
      </c>
      <c r="B138" s="46" t="s">
        <v>103</v>
      </c>
      <c r="C138" s="43" t="s">
        <v>67</v>
      </c>
      <c r="D138" s="14" t="s">
        <v>141</v>
      </c>
      <c r="E138" s="44" t="s">
        <v>43</v>
      </c>
      <c r="F138" s="44">
        <v>1</v>
      </c>
      <c r="G138" s="55">
        <v>319785700</v>
      </c>
      <c r="H138" s="5">
        <f t="shared" si="31"/>
        <v>319785700</v>
      </c>
      <c r="I138" s="5">
        <f t="shared" si="27"/>
        <v>358159984.00000006</v>
      </c>
      <c r="J138" s="8" t="s">
        <v>115</v>
      </c>
      <c r="K138" s="46" t="s">
        <v>75</v>
      </c>
      <c r="L138" s="37" t="s">
        <v>15</v>
      </c>
    </row>
    <row r="139" spans="1:12" ht="105.75" customHeight="1">
      <c r="A139" s="47">
        <v>10</v>
      </c>
      <c r="B139" s="14" t="s">
        <v>108</v>
      </c>
      <c r="C139" s="43" t="s">
        <v>109</v>
      </c>
      <c r="D139" s="14" t="s">
        <v>110</v>
      </c>
      <c r="E139" s="44" t="s">
        <v>111</v>
      </c>
      <c r="F139" s="44">
        <v>7200</v>
      </c>
      <c r="G139" s="61">
        <v>114.643</v>
      </c>
      <c r="H139" s="61">
        <f t="shared" si="31"/>
        <v>825429.6</v>
      </c>
      <c r="I139" s="61">
        <f t="shared" si="27"/>
        <v>924481.15200000012</v>
      </c>
      <c r="J139" s="14" t="s">
        <v>59</v>
      </c>
      <c r="K139" s="14" t="s">
        <v>17</v>
      </c>
      <c r="L139" s="43" t="s">
        <v>15</v>
      </c>
    </row>
    <row r="140" spans="1:12" ht="105.75" customHeight="1">
      <c r="A140" s="47">
        <v>11</v>
      </c>
      <c r="B140" s="36" t="s">
        <v>142</v>
      </c>
      <c r="C140" s="43" t="s">
        <v>109</v>
      </c>
      <c r="D140" s="36" t="s">
        <v>143</v>
      </c>
      <c r="E140" s="44" t="s">
        <v>144</v>
      </c>
      <c r="F140" s="44">
        <v>300</v>
      </c>
      <c r="G140" s="61">
        <v>6250</v>
      </c>
      <c r="H140" s="5">
        <f t="shared" si="31"/>
        <v>1875000</v>
      </c>
      <c r="I140" s="5">
        <f t="shared" si="27"/>
        <v>2100000</v>
      </c>
      <c r="J140" s="14" t="s">
        <v>59</v>
      </c>
      <c r="K140" s="14" t="s">
        <v>17</v>
      </c>
      <c r="L140" s="43" t="s">
        <v>15</v>
      </c>
    </row>
    <row r="141" spans="1:12" ht="134.25" customHeight="1">
      <c r="A141" s="47">
        <v>12</v>
      </c>
      <c r="B141" s="7" t="s">
        <v>138</v>
      </c>
      <c r="C141" s="43" t="s">
        <v>109</v>
      </c>
      <c r="D141" s="14" t="s">
        <v>139</v>
      </c>
      <c r="E141" s="44" t="s">
        <v>43</v>
      </c>
      <c r="F141" s="44">
        <v>1</v>
      </c>
      <c r="G141" s="61">
        <v>464650</v>
      </c>
      <c r="H141" s="5">
        <f t="shared" si="31"/>
        <v>464650</v>
      </c>
      <c r="I141" s="61">
        <f t="shared" si="27"/>
        <v>520408.00000000006</v>
      </c>
      <c r="J141" s="8" t="s">
        <v>140</v>
      </c>
      <c r="K141" s="14" t="s">
        <v>17</v>
      </c>
      <c r="L141" s="37" t="s">
        <v>15</v>
      </c>
    </row>
    <row r="142" spans="1:12" ht="109.5" customHeight="1">
      <c r="A142" s="47">
        <v>13</v>
      </c>
      <c r="B142" s="67" t="s">
        <v>146</v>
      </c>
      <c r="C142" s="68" t="s">
        <v>109</v>
      </c>
      <c r="D142" s="68" t="s">
        <v>147</v>
      </c>
      <c r="E142" s="69" t="s">
        <v>11</v>
      </c>
      <c r="F142" s="69">
        <v>1</v>
      </c>
      <c r="G142" s="61">
        <v>412750</v>
      </c>
      <c r="H142" s="5">
        <f t="shared" si="31"/>
        <v>412750</v>
      </c>
      <c r="I142" s="61">
        <f t="shared" si="27"/>
        <v>462280.00000000006</v>
      </c>
      <c r="J142" s="8" t="s">
        <v>140</v>
      </c>
      <c r="K142" s="14" t="s">
        <v>17</v>
      </c>
      <c r="L142" s="37" t="s">
        <v>15</v>
      </c>
    </row>
    <row r="143" spans="1:12" ht="98.25" customHeight="1">
      <c r="A143" s="47">
        <v>14</v>
      </c>
      <c r="B143" s="7" t="s">
        <v>150</v>
      </c>
      <c r="C143" s="68" t="s">
        <v>109</v>
      </c>
      <c r="D143" s="68" t="s">
        <v>149</v>
      </c>
      <c r="E143" s="69" t="s">
        <v>11</v>
      </c>
      <c r="F143" s="69">
        <v>1</v>
      </c>
      <c r="G143" s="61">
        <v>750000</v>
      </c>
      <c r="H143" s="5">
        <f t="shared" si="31"/>
        <v>750000</v>
      </c>
      <c r="I143" s="5">
        <f t="shared" si="27"/>
        <v>840000.00000000012</v>
      </c>
      <c r="J143" s="8" t="s">
        <v>148</v>
      </c>
      <c r="K143" s="14" t="s">
        <v>17</v>
      </c>
      <c r="L143" s="37" t="s">
        <v>15</v>
      </c>
    </row>
    <row r="144" spans="1:12" ht="90.75" customHeight="1">
      <c r="A144" s="47">
        <v>15</v>
      </c>
      <c r="B144" s="7" t="s">
        <v>151</v>
      </c>
      <c r="C144" s="68" t="s">
        <v>109</v>
      </c>
      <c r="D144" s="68" t="s">
        <v>157</v>
      </c>
      <c r="E144" s="69" t="s">
        <v>11</v>
      </c>
      <c r="F144" s="69">
        <v>1</v>
      </c>
      <c r="G144" s="61">
        <v>1260311</v>
      </c>
      <c r="H144" s="5">
        <f t="shared" si="31"/>
        <v>1260311</v>
      </c>
      <c r="I144" s="5">
        <f t="shared" si="27"/>
        <v>1411548.32</v>
      </c>
      <c r="J144" s="8" t="s">
        <v>140</v>
      </c>
      <c r="K144" s="14" t="s">
        <v>17</v>
      </c>
      <c r="L144" s="37" t="s">
        <v>15</v>
      </c>
    </row>
    <row r="145" spans="1:13" s="77" customFormat="1" ht="113.25" customHeight="1">
      <c r="A145" s="47">
        <v>16</v>
      </c>
      <c r="B145" s="7" t="s">
        <v>161</v>
      </c>
      <c r="C145" s="68" t="s">
        <v>109</v>
      </c>
      <c r="D145" s="7" t="s">
        <v>165</v>
      </c>
      <c r="E145" s="69" t="s">
        <v>11</v>
      </c>
      <c r="F145" s="69">
        <v>1</v>
      </c>
      <c r="G145" s="61">
        <v>10101600</v>
      </c>
      <c r="H145" s="5">
        <f t="shared" si="31"/>
        <v>10101600</v>
      </c>
      <c r="I145" s="5">
        <f t="shared" si="27"/>
        <v>11313792.000000002</v>
      </c>
      <c r="J145" s="8" t="s">
        <v>162</v>
      </c>
      <c r="K145" s="14" t="s">
        <v>17</v>
      </c>
      <c r="L145" s="37" t="s">
        <v>15</v>
      </c>
    </row>
    <row r="146" spans="1:13" ht="90.75" customHeight="1">
      <c r="A146" s="47">
        <v>17</v>
      </c>
      <c r="B146" s="7" t="s">
        <v>163</v>
      </c>
      <c r="C146" s="68" t="s">
        <v>109</v>
      </c>
      <c r="D146" s="68" t="s">
        <v>164</v>
      </c>
      <c r="E146" s="69" t="s">
        <v>11</v>
      </c>
      <c r="F146" s="69">
        <v>1</v>
      </c>
      <c r="G146" s="61">
        <v>224163</v>
      </c>
      <c r="H146" s="5">
        <f t="shared" si="31"/>
        <v>224163</v>
      </c>
      <c r="I146" s="61">
        <f t="shared" si="27"/>
        <v>251062.56000000003</v>
      </c>
      <c r="J146" s="8" t="s">
        <v>148</v>
      </c>
      <c r="K146" s="14" t="s">
        <v>17</v>
      </c>
      <c r="L146" s="37" t="s">
        <v>15</v>
      </c>
    </row>
    <row r="147" spans="1:13" ht="103.5" customHeight="1">
      <c r="A147" s="47">
        <v>18</v>
      </c>
      <c r="B147" s="7" t="s">
        <v>179</v>
      </c>
      <c r="C147" s="68" t="s">
        <v>109</v>
      </c>
      <c r="D147" s="14" t="s">
        <v>101</v>
      </c>
      <c r="E147" s="69" t="s">
        <v>11</v>
      </c>
      <c r="F147" s="69">
        <v>1</v>
      </c>
      <c r="G147" s="61">
        <v>774740</v>
      </c>
      <c r="H147" s="5">
        <f t="shared" si="31"/>
        <v>774740</v>
      </c>
      <c r="I147" s="61">
        <f t="shared" si="27"/>
        <v>867708.8</v>
      </c>
      <c r="J147" s="8" t="s">
        <v>180</v>
      </c>
      <c r="K147" s="14" t="s">
        <v>17</v>
      </c>
      <c r="L147" s="37" t="s">
        <v>15</v>
      </c>
    </row>
    <row r="148" spans="1:13" ht="90.75" customHeight="1">
      <c r="A148" s="47">
        <v>19</v>
      </c>
      <c r="B148" s="7" t="s">
        <v>181</v>
      </c>
      <c r="C148" s="68" t="s">
        <v>67</v>
      </c>
      <c r="D148" s="80" t="s">
        <v>222</v>
      </c>
      <c r="E148" s="69" t="s">
        <v>11</v>
      </c>
      <c r="F148" s="69">
        <v>1</v>
      </c>
      <c r="G148" s="61">
        <v>87028020</v>
      </c>
      <c r="H148" s="5">
        <f t="shared" si="31"/>
        <v>87028020</v>
      </c>
      <c r="I148" s="61">
        <f t="shared" si="27"/>
        <v>97471382.400000006</v>
      </c>
      <c r="J148" s="8" t="s">
        <v>182</v>
      </c>
      <c r="K148" s="14" t="s">
        <v>75</v>
      </c>
      <c r="L148" s="37" t="s">
        <v>15</v>
      </c>
    </row>
    <row r="149" spans="1:13" ht="96" customHeight="1">
      <c r="A149" s="47">
        <v>20</v>
      </c>
      <c r="B149" s="7" t="s">
        <v>187</v>
      </c>
      <c r="C149" s="68" t="s">
        <v>109</v>
      </c>
      <c r="D149" s="68" t="s">
        <v>189</v>
      </c>
      <c r="E149" s="69" t="s">
        <v>11</v>
      </c>
      <c r="F149" s="69">
        <v>1</v>
      </c>
      <c r="G149" s="61">
        <v>706179</v>
      </c>
      <c r="H149" s="5">
        <f t="shared" ref="H149:H152" si="32">F149*G149</f>
        <v>706179</v>
      </c>
      <c r="I149" s="5">
        <f t="shared" ref="I149:I152" si="33">H149*1.12</f>
        <v>790920.4800000001</v>
      </c>
      <c r="J149" s="8" t="s">
        <v>140</v>
      </c>
      <c r="K149" s="14" t="s">
        <v>17</v>
      </c>
      <c r="L149" s="37" t="s">
        <v>15</v>
      </c>
    </row>
    <row r="150" spans="1:13" ht="104.25" customHeight="1">
      <c r="A150" s="47">
        <v>21</v>
      </c>
      <c r="B150" s="7" t="s">
        <v>188</v>
      </c>
      <c r="C150" s="68" t="s">
        <v>109</v>
      </c>
      <c r="D150" s="68" t="s">
        <v>189</v>
      </c>
      <c r="E150" s="69" t="s">
        <v>11</v>
      </c>
      <c r="F150" s="69">
        <v>1</v>
      </c>
      <c r="G150" s="61">
        <v>1236410</v>
      </c>
      <c r="H150" s="5">
        <f t="shared" si="32"/>
        <v>1236410</v>
      </c>
      <c r="I150" s="5">
        <f t="shared" si="33"/>
        <v>1384779.2000000002</v>
      </c>
      <c r="J150" s="8" t="s">
        <v>148</v>
      </c>
      <c r="K150" s="14" t="s">
        <v>17</v>
      </c>
      <c r="L150" s="37" t="s">
        <v>15</v>
      </c>
    </row>
    <row r="151" spans="1:13" s="77" customFormat="1" ht="104.25" customHeight="1">
      <c r="A151" s="47">
        <v>22</v>
      </c>
      <c r="B151" s="7" t="s">
        <v>218</v>
      </c>
      <c r="C151" s="68" t="s">
        <v>109</v>
      </c>
      <c r="D151" s="7" t="s">
        <v>219</v>
      </c>
      <c r="E151" s="69" t="s">
        <v>11</v>
      </c>
      <c r="F151" s="69">
        <v>1</v>
      </c>
      <c r="G151" s="61">
        <v>646615</v>
      </c>
      <c r="H151" s="5">
        <f t="shared" si="32"/>
        <v>646615</v>
      </c>
      <c r="I151" s="5">
        <f t="shared" si="33"/>
        <v>724208.8</v>
      </c>
      <c r="J151" s="8" t="s">
        <v>217</v>
      </c>
      <c r="K151" s="14" t="s">
        <v>17</v>
      </c>
      <c r="L151" s="37" t="s">
        <v>15</v>
      </c>
    </row>
    <row r="152" spans="1:13" ht="104.25" customHeight="1">
      <c r="A152" s="47">
        <v>23</v>
      </c>
      <c r="B152" s="7" t="s">
        <v>210</v>
      </c>
      <c r="C152" s="68" t="s">
        <v>109</v>
      </c>
      <c r="D152" s="14" t="s">
        <v>211</v>
      </c>
      <c r="E152" s="69" t="s">
        <v>11</v>
      </c>
      <c r="F152" s="69">
        <v>1</v>
      </c>
      <c r="G152" s="61">
        <v>2165545</v>
      </c>
      <c r="H152" s="5">
        <f t="shared" si="32"/>
        <v>2165545</v>
      </c>
      <c r="I152" s="61">
        <f t="shared" si="33"/>
        <v>2425410.4000000004</v>
      </c>
      <c r="J152" s="8" t="s">
        <v>220</v>
      </c>
      <c r="K152" s="14" t="s">
        <v>17</v>
      </c>
      <c r="L152" s="37" t="s">
        <v>15</v>
      </c>
      <c r="M152" s="76"/>
    </row>
    <row r="153" spans="1:13" s="76" customFormat="1" ht="111.75" customHeight="1">
      <c r="A153" s="47">
        <v>24</v>
      </c>
      <c r="B153" s="36" t="s">
        <v>215</v>
      </c>
      <c r="C153" s="43" t="s">
        <v>109</v>
      </c>
      <c r="D153" s="36" t="s">
        <v>216</v>
      </c>
      <c r="E153" s="44" t="s">
        <v>11</v>
      </c>
      <c r="F153" s="44">
        <v>1</v>
      </c>
      <c r="G153" s="5">
        <v>2498370.5357142854</v>
      </c>
      <c r="H153" s="5">
        <v>2498370.5357142854</v>
      </c>
      <c r="I153" s="61">
        <f>H153*1.12</f>
        <v>2798175</v>
      </c>
      <c r="J153" s="8" t="s">
        <v>217</v>
      </c>
      <c r="K153" s="14" t="s">
        <v>17</v>
      </c>
      <c r="L153" s="37" t="s">
        <v>15</v>
      </c>
    </row>
    <row r="154" spans="1:13" s="76" customFormat="1" ht="104.25" customHeight="1">
      <c r="A154" s="47">
        <v>25</v>
      </c>
      <c r="B154" s="44" t="s">
        <v>212</v>
      </c>
      <c r="C154" s="14" t="s">
        <v>67</v>
      </c>
      <c r="D154" s="79" t="s">
        <v>213</v>
      </c>
      <c r="E154" s="46" t="s">
        <v>78</v>
      </c>
      <c r="F154" s="46">
        <v>18</v>
      </c>
      <c r="G154" s="8">
        <v>307125</v>
      </c>
      <c r="H154" s="8">
        <v>5528250</v>
      </c>
      <c r="I154" s="5">
        <f>H154*1.12</f>
        <v>6191640.0000000009</v>
      </c>
      <c r="J154" s="8" t="s">
        <v>214</v>
      </c>
      <c r="K154" s="14" t="s">
        <v>75</v>
      </c>
      <c r="L154" s="37" t="s">
        <v>15</v>
      </c>
    </row>
    <row r="155" spans="1:13" s="77" customFormat="1" ht="104.25" customHeight="1">
      <c r="A155" s="47">
        <v>26</v>
      </c>
      <c r="B155" s="7" t="s">
        <v>226</v>
      </c>
      <c r="C155" s="68" t="s">
        <v>109</v>
      </c>
      <c r="D155" s="14" t="s">
        <v>211</v>
      </c>
      <c r="E155" s="69" t="s">
        <v>11</v>
      </c>
      <c r="F155" s="69">
        <v>1</v>
      </c>
      <c r="G155" s="8">
        <v>4097012</v>
      </c>
      <c r="H155" s="5">
        <f t="shared" ref="H155" si="34">F155*G155</f>
        <v>4097012</v>
      </c>
      <c r="I155" s="61">
        <f t="shared" ref="I155:I158" si="35">H155*1.12</f>
        <v>4588653.4400000004</v>
      </c>
      <c r="J155" s="8" t="s">
        <v>227</v>
      </c>
      <c r="K155" s="14" t="s">
        <v>17</v>
      </c>
      <c r="L155" s="37" t="s">
        <v>15</v>
      </c>
    </row>
    <row r="156" spans="1:13" s="77" customFormat="1" ht="104.25" customHeight="1">
      <c r="A156" s="47">
        <v>27</v>
      </c>
      <c r="B156" s="7" t="s">
        <v>251</v>
      </c>
      <c r="C156" s="68" t="s">
        <v>109</v>
      </c>
      <c r="D156" s="14" t="s">
        <v>252</v>
      </c>
      <c r="E156" s="69" t="s">
        <v>11</v>
      </c>
      <c r="F156" s="69">
        <v>1</v>
      </c>
      <c r="G156" s="82">
        <v>955070</v>
      </c>
      <c r="H156" s="82">
        <v>955070</v>
      </c>
      <c r="I156" s="97">
        <f t="shared" si="35"/>
        <v>1069678.4000000001</v>
      </c>
      <c r="J156" s="8" t="s">
        <v>140</v>
      </c>
      <c r="K156" s="14" t="s">
        <v>17</v>
      </c>
      <c r="L156" s="37" t="s">
        <v>15</v>
      </c>
    </row>
    <row r="157" spans="1:13" s="77" customFormat="1" ht="104.25" customHeight="1">
      <c r="A157" s="47">
        <v>28</v>
      </c>
      <c r="B157" s="7" t="s">
        <v>253</v>
      </c>
      <c r="C157" s="68" t="s">
        <v>109</v>
      </c>
      <c r="D157" s="14" t="s">
        <v>252</v>
      </c>
      <c r="E157" s="69" t="s">
        <v>11</v>
      </c>
      <c r="F157" s="69">
        <v>1</v>
      </c>
      <c r="G157" s="82">
        <v>3054619</v>
      </c>
      <c r="H157" s="82">
        <v>3054619</v>
      </c>
      <c r="I157" s="97">
        <f t="shared" si="35"/>
        <v>3421173.2800000003</v>
      </c>
      <c r="J157" s="8" t="s">
        <v>254</v>
      </c>
      <c r="K157" s="14" t="s">
        <v>17</v>
      </c>
      <c r="L157" s="37" t="s">
        <v>15</v>
      </c>
    </row>
    <row r="158" spans="1:13" s="108" customFormat="1" ht="104.25" customHeight="1">
      <c r="A158" s="98">
        <v>29</v>
      </c>
      <c r="B158" s="99" t="s">
        <v>260</v>
      </c>
      <c r="C158" s="100" t="s">
        <v>109</v>
      </c>
      <c r="D158" s="101" t="s">
        <v>261</v>
      </c>
      <c r="E158" s="102" t="s">
        <v>11</v>
      </c>
      <c r="F158" s="102">
        <v>1</v>
      </c>
      <c r="G158" s="103">
        <v>2361396</v>
      </c>
      <c r="H158" s="103">
        <v>2361396</v>
      </c>
      <c r="I158" s="104">
        <f t="shared" si="35"/>
        <v>2644763.5200000005</v>
      </c>
      <c r="J158" s="105" t="s">
        <v>148</v>
      </c>
      <c r="K158" s="106" t="s">
        <v>17</v>
      </c>
      <c r="L158" s="107" t="s">
        <v>15</v>
      </c>
    </row>
    <row r="159" spans="1:13" s="108" customFormat="1" ht="104.25" customHeight="1">
      <c r="A159" s="98">
        <v>30</v>
      </c>
      <c r="B159" s="99" t="s">
        <v>262</v>
      </c>
      <c r="C159" s="100" t="s">
        <v>109</v>
      </c>
      <c r="D159" s="101" t="s">
        <v>261</v>
      </c>
      <c r="E159" s="102" t="s">
        <v>11</v>
      </c>
      <c r="F159" s="102">
        <v>1</v>
      </c>
      <c r="G159" s="103">
        <v>472336</v>
      </c>
      <c r="H159" s="103">
        <v>472336</v>
      </c>
      <c r="I159" s="104">
        <f t="shared" ref="I159:I162" si="36">H159*1.12</f>
        <v>529016.32000000007</v>
      </c>
      <c r="J159" s="105" t="s">
        <v>148</v>
      </c>
      <c r="K159" s="106" t="s">
        <v>17</v>
      </c>
      <c r="L159" s="107" t="s">
        <v>15</v>
      </c>
    </row>
    <row r="160" spans="1:13" s="108" customFormat="1" ht="104.25" customHeight="1">
      <c r="A160" s="98">
        <v>31</v>
      </c>
      <c r="B160" s="99" t="s">
        <v>263</v>
      </c>
      <c r="C160" s="100" t="s">
        <v>109</v>
      </c>
      <c r="D160" s="101" t="s">
        <v>264</v>
      </c>
      <c r="E160" s="102" t="s">
        <v>11</v>
      </c>
      <c r="F160" s="102">
        <v>1</v>
      </c>
      <c r="G160" s="109">
        <v>961500</v>
      </c>
      <c r="H160" s="103">
        <v>961500</v>
      </c>
      <c r="I160" s="104">
        <f t="shared" si="36"/>
        <v>1076880</v>
      </c>
      <c r="J160" s="105" t="s">
        <v>140</v>
      </c>
      <c r="K160" s="106" t="s">
        <v>17</v>
      </c>
      <c r="L160" s="107" t="s">
        <v>15</v>
      </c>
    </row>
    <row r="161" spans="1:12" s="108" customFormat="1" ht="104.25" customHeight="1">
      <c r="A161" s="98">
        <v>32</v>
      </c>
      <c r="B161" s="99" t="s">
        <v>265</v>
      </c>
      <c r="C161" s="100" t="s">
        <v>109</v>
      </c>
      <c r="D161" s="106" t="s">
        <v>266</v>
      </c>
      <c r="E161" s="102" t="s">
        <v>11</v>
      </c>
      <c r="F161" s="102">
        <v>1</v>
      </c>
      <c r="G161" s="109">
        <v>1366500</v>
      </c>
      <c r="H161" s="103">
        <v>1366500</v>
      </c>
      <c r="I161" s="104">
        <f t="shared" si="36"/>
        <v>1530480.0000000002</v>
      </c>
      <c r="J161" s="105" t="s">
        <v>140</v>
      </c>
      <c r="K161" s="106" t="s">
        <v>17</v>
      </c>
      <c r="L161" s="107" t="s">
        <v>15</v>
      </c>
    </row>
    <row r="162" spans="1:12" s="108" customFormat="1" ht="104.25" customHeight="1">
      <c r="A162" s="98">
        <v>33</v>
      </c>
      <c r="B162" s="99" t="s">
        <v>267</v>
      </c>
      <c r="C162" s="100" t="s">
        <v>109</v>
      </c>
      <c r="D162" s="106" t="s">
        <v>268</v>
      </c>
      <c r="E162" s="102" t="s">
        <v>11</v>
      </c>
      <c r="F162" s="102">
        <v>1</v>
      </c>
      <c r="G162" s="109">
        <v>1266600</v>
      </c>
      <c r="H162" s="103">
        <v>1266600</v>
      </c>
      <c r="I162" s="104">
        <f t="shared" si="36"/>
        <v>1418592.0000000002</v>
      </c>
      <c r="J162" s="105" t="s">
        <v>140</v>
      </c>
      <c r="K162" s="106" t="s">
        <v>17</v>
      </c>
      <c r="L162" s="107" t="s">
        <v>15</v>
      </c>
    </row>
    <row r="163" spans="1:12" s="77" customFormat="1" ht="104.25" customHeight="1">
      <c r="A163" s="47">
        <v>34</v>
      </c>
      <c r="B163" s="7" t="s">
        <v>281</v>
      </c>
      <c r="C163" s="68" t="s">
        <v>109</v>
      </c>
      <c r="D163" s="125" t="s">
        <v>261</v>
      </c>
      <c r="E163" s="69" t="s">
        <v>11</v>
      </c>
      <c r="F163" s="69">
        <v>1</v>
      </c>
      <c r="G163" s="82">
        <v>418373</v>
      </c>
      <c r="H163" s="82">
        <v>418373</v>
      </c>
      <c r="I163" s="97">
        <f t="shared" ref="I163:I164" si="37">H163*1.12</f>
        <v>468577.76000000007</v>
      </c>
      <c r="J163" s="8" t="s">
        <v>148</v>
      </c>
      <c r="K163" s="14" t="s">
        <v>17</v>
      </c>
      <c r="L163" s="37" t="s">
        <v>15</v>
      </c>
    </row>
    <row r="164" spans="1:12" s="77" customFormat="1" ht="104.25" customHeight="1">
      <c r="A164" s="47">
        <v>35</v>
      </c>
      <c r="B164" s="7" t="s">
        <v>290</v>
      </c>
      <c r="C164" s="68" t="s">
        <v>109</v>
      </c>
      <c r="D164" s="125" t="s">
        <v>291</v>
      </c>
      <c r="E164" s="69" t="s">
        <v>11</v>
      </c>
      <c r="F164" s="69">
        <v>1</v>
      </c>
      <c r="G164" s="82">
        <v>3588098</v>
      </c>
      <c r="H164" s="82">
        <v>3588098</v>
      </c>
      <c r="I164" s="97">
        <f t="shared" si="37"/>
        <v>4018669.7600000002</v>
      </c>
      <c r="J164" s="8" t="s">
        <v>148</v>
      </c>
      <c r="K164" s="14" t="s">
        <v>17</v>
      </c>
      <c r="L164" s="37" t="s">
        <v>15</v>
      </c>
    </row>
    <row r="165" spans="1:12" s="77" customFormat="1" ht="104.25" customHeight="1">
      <c r="A165" s="47">
        <v>36</v>
      </c>
      <c r="B165" s="7" t="s">
        <v>299</v>
      </c>
      <c r="C165" s="68" t="s">
        <v>109</v>
      </c>
      <c r="D165" s="125" t="s">
        <v>300</v>
      </c>
      <c r="E165" s="69" t="s">
        <v>11</v>
      </c>
      <c r="F165" s="69">
        <v>1</v>
      </c>
      <c r="G165" s="82">
        <v>854439</v>
      </c>
      <c r="H165" s="82">
        <v>854439</v>
      </c>
      <c r="I165" s="97">
        <f t="shared" ref="I165:I166" si="38">H165*1.12</f>
        <v>956971.68</v>
      </c>
      <c r="J165" s="8" t="s">
        <v>303</v>
      </c>
      <c r="K165" s="14" t="s">
        <v>17</v>
      </c>
      <c r="L165" s="37" t="s">
        <v>15</v>
      </c>
    </row>
    <row r="166" spans="1:12" s="77" customFormat="1" ht="104.25" customHeight="1">
      <c r="A166" s="47">
        <v>37</v>
      </c>
      <c r="B166" s="7" t="s">
        <v>311</v>
      </c>
      <c r="C166" s="68" t="s">
        <v>109</v>
      </c>
      <c r="D166" s="14" t="s">
        <v>310</v>
      </c>
      <c r="E166" s="69" t="s">
        <v>11</v>
      </c>
      <c r="F166" s="69">
        <v>1</v>
      </c>
      <c r="G166" s="82">
        <v>890520</v>
      </c>
      <c r="H166" s="82">
        <v>890520</v>
      </c>
      <c r="I166" s="97">
        <f t="shared" si="38"/>
        <v>997382.40000000014</v>
      </c>
      <c r="J166" s="8" t="s">
        <v>148</v>
      </c>
      <c r="K166" s="14" t="s">
        <v>17</v>
      </c>
      <c r="L166" s="37" t="s">
        <v>15</v>
      </c>
    </row>
    <row r="167" spans="1:12" s="77" customFormat="1" ht="104.25" customHeight="1">
      <c r="A167" s="47">
        <v>38</v>
      </c>
      <c r="B167" s="7" t="s">
        <v>312</v>
      </c>
      <c r="C167" s="68" t="s">
        <v>109</v>
      </c>
      <c r="D167" s="14" t="s">
        <v>313</v>
      </c>
      <c r="E167" s="69" t="s">
        <v>11</v>
      </c>
      <c r="F167" s="69">
        <v>1</v>
      </c>
      <c r="G167" s="82">
        <v>229464.29</v>
      </c>
      <c r="H167" s="82">
        <v>229464.29</v>
      </c>
      <c r="I167" s="97">
        <f t="shared" ref="I167" si="39">H167*1.12</f>
        <v>257000.00480000002</v>
      </c>
      <c r="J167" s="8" t="s">
        <v>148</v>
      </c>
      <c r="K167" s="14" t="s">
        <v>17</v>
      </c>
      <c r="L167" s="37" t="s">
        <v>15</v>
      </c>
    </row>
    <row r="168" spans="1:12" s="77" customFormat="1" ht="104.25" customHeight="1">
      <c r="A168" s="47">
        <v>39</v>
      </c>
      <c r="B168" s="7" t="s">
        <v>314</v>
      </c>
      <c r="C168" s="68" t="s">
        <v>109</v>
      </c>
      <c r="D168" s="14" t="s">
        <v>320</v>
      </c>
      <c r="E168" s="69" t="s">
        <v>11</v>
      </c>
      <c r="F168" s="69">
        <v>1</v>
      </c>
      <c r="G168" s="82">
        <v>628080.36</v>
      </c>
      <c r="H168" s="82">
        <v>628080.36</v>
      </c>
      <c r="I168" s="97">
        <f t="shared" ref="I168" si="40">H168*1.12</f>
        <v>703450.00320000004</v>
      </c>
      <c r="J168" s="8" t="s">
        <v>148</v>
      </c>
      <c r="K168" s="14" t="s">
        <v>17</v>
      </c>
      <c r="L168" s="37" t="s">
        <v>15</v>
      </c>
    </row>
    <row r="169" spans="1:12" s="77" customFormat="1" ht="207.75" customHeight="1">
      <c r="A169" s="47">
        <v>40</v>
      </c>
      <c r="B169" s="7" t="s">
        <v>322</v>
      </c>
      <c r="C169" s="68" t="s">
        <v>109</v>
      </c>
      <c r="D169" s="134" t="s">
        <v>329</v>
      </c>
      <c r="E169" s="69" t="s">
        <v>11</v>
      </c>
      <c r="F169" s="69">
        <v>1</v>
      </c>
      <c r="G169" s="82">
        <v>4972518</v>
      </c>
      <c r="H169" s="82">
        <v>4972518</v>
      </c>
      <c r="I169" s="97">
        <f t="shared" ref="I169" si="41">H169*1.12</f>
        <v>5569220.1600000001</v>
      </c>
      <c r="J169" s="8" t="s">
        <v>323</v>
      </c>
      <c r="K169" s="14" t="s">
        <v>17</v>
      </c>
      <c r="L169" s="37" t="s">
        <v>324</v>
      </c>
    </row>
    <row r="170" spans="1:12" s="77" customFormat="1" ht="224.25" customHeight="1">
      <c r="A170" s="47">
        <v>41</v>
      </c>
      <c r="B170" s="7" t="s">
        <v>325</v>
      </c>
      <c r="C170" s="68" t="s">
        <v>109</v>
      </c>
      <c r="D170" s="134" t="s">
        <v>328</v>
      </c>
      <c r="E170" s="69" t="s">
        <v>11</v>
      </c>
      <c r="F170" s="69">
        <v>1</v>
      </c>
      <c r="G170" s="82">
        <v>3507375</v>
      </c>
      <c r="H170" s="82">
        <v>3507375</v>
      </c>
      <c r="I170" s="97">
        <f t="shared" ref="I170" si="42">H170*1.12</f>
        <v>3928260.0000000005</v>
      </c>
      <c r="J170" s="8" t="s">
        <v>323</v>
      </c>
      <c r="K170" s="14" t="s">
        <v>17</v>
      </c>
      <c r="L170" s="37" t="s">
        <v>324</v>
      </c>
    </row>
    <row r="171" spans="1:12" s="77" customFormat="1" ht="104.25" customHeight="1">
      <c r="A171" s="47">
        <v>42</v>
      </c>
      <c r="B171" s="7" t="s">
        <v>326</v>
      </c>
      <c r="C171" s="68" t="s">
        <v>109</v>
      </c>
      <c r="D171" s="68" t="s">
        <v>327</v>
      </c>
      <c r="E171" s="69" t="s">
        <v>11</v>
      </c>
      <c r="F171" s="69">
        <v>1</v>
      </c>
      <c r="G171" s="82">
        <v>30308.71</v>
      </c>
      <c r="H171" s="82">
        <v>30308.71</v>
      </c>
      <c r="I171" s="97">
        <f t="shared" ref="I171:I175" si="43">H171*1.12</f>
        <v>33945.7552</v>
      </c>
      <c r="J171" s="8" t="s">
        <v>323</v>
      </c>
      <c r="K171" s="14" t="s">
        <v>17</v>
      </c>
      <c r="L171" s="37" t="s">
        <v>324</v>
      </c>
    </row>
    <row r="172" spans="1:12" s="77" customFormat="1" ht="104.25" customHeight="1">
      <c r="A172" s="47">
        <v>43</v>
      </c>
      <c r="B172" s="7" t="s">
        <v>330</v>
      </c>
      <c r="C172" s="68" t="s">
        <v>109</v>
      </c>
      <c r="D172" s="14" t="s">
        <v>320</v>
      </c>
      <c r="E172" s="69" t="s">
        <v>11</v>
      </c>
      <c r="F172" s="69">
        <v>1</v>
      </c>
      <c r="G172" s="82">
        <v>1851747.32</v>
      </c>
      <c r="H172" s="82">
        <v>1851747.32</v>
      </c>
      <c r="I172" s="97">
        <f t="shared" si="43"/>
        <v>2073956.9984000002</v>
      </c>
      <c r="J172" s="8" t="s">
        <v>331</v>
      </c>
      <c r="K172" s="14" t="s">
        <v>17</v>
      </c>
      <c r="L172" s="37" t="s">
        <v>15</v>
      </c>
    </row>
    <row r="173" spans="1:12" s="77" customFormat="1" ht="104.25" customHeight="1">
      <c r="A173" s="47">
        <v>44</v>
      </c>
      <c r="B173" s="7" t="s">
        <v>332</v>
      </c>
      <c r="C173" s="68" t="s">
        <v>109</v>
      </c>
      <c r="D173" s="14" t="s">
        <v>333</v>
      </c>
      <c r="E173" s="69" t="s">
        <v>11</v>
      </c>
      <c r="F173" s="69">
        <v>1</v>
      </c>
      <c r="G173" s="82">
        <v>276785.71999999997</v>
      </c>
      <c r="H173" s="82">
        <v>276785.71999999997</v>
      </c>
      <c r="I173" s="97">
        <f t="shared" si="43"/>
        <v>310000.00640000001</v>
      </c>
      <c r="J173" s="8" t="s">
        <v>140</v>
      </c>
      <c r="K173" s="14" t="s">
        <v>17</v>
      </c>
      <c r="L173" s="37" t="s">
        <v>15</v>
      </c>
    </row>
    <row r="174" spans="1:12" s="77" customFormat="1" ht="104.25" customHeight="1">
      <c r="A174" s="47">
        <v>45</v>
      </c>
      <c r="B174" s="7" t="s">
        <v>335</v>
      </c>
      <c r="C174" s="68" t="s">
        <v>109</v>
      </c>
      <c r="D174" s="14" t="s">
        <v>266</v>
      </c>
      <c r="E174" s="69" t="s">
        <v>11</v>
      </c>
      <c r="F174" s="69">
        <v>1</v>
      </c>
      <c r="G174" s="138">
        <v>2651592.86</v>
      </c>
      <c r="H174" s="82">
        <v>2651592.86</v>
      </c>
      <c r="I174" s="97">
        <f t="shared" si="43"/>
        <v>2969784.0032000002</v>
      </c>
      <c r="J174" s="8" t="s">
        <v>148</v>
      </c>
      <c r="K174" s="14" t="s">
        <v>17</v>
      </c>
      <c r="L174" s="37" t="s">
        <v>15</v>
      </c>
    </row>
    <row r="175" spans="1:12" s="77" customFormat="1" ht="104.25" customHeight="1">
      <c r="A175" s="47">
        <v>46</v>
      </c>
      <c r="B175" s="7" t="s">
        <v>336</v>
      </c>
      <c r="C175" s="68" t="s">
        <v>109</v>
      </c>
      <c r="D175" s="14" t="s">
        <v>266</v>
      </c>
      <c r="E175" s="69" t="s">
        <v>11</v>
      </c>
      <c r="F175" s="69">
        <v>1</v>
      </c>
      <c r="G175" s="138">
        <v>2977471</v>
      </c>
      <c r="H175" s="82">
        <v>2977471</v>
      </c>
      <c r="I175" s="97">
        <f t="shared" si="43"/>
        <v>3334767.5200000005</v>
      </c>
      <c r="J175" s="8" t="s">
        <v>140</v>
      </c>
      <c r="K175" s="14" t="s">
        <v>17</v>
      </c>
      <c r="L175" s="37" t="s">
        <v>15</v>
      </c>
    </row>
    <row r="176" spans="1:12" s="77" customFormat="1" ht="104.25" customHeight="1">
      <c r="A176" s="47">
        <v>47</v>
      </c>
      <c r="B176" s="7" t="s">
        <v>337</v>
      </c>
      <c r="C176" s="68" t="s">
        <v>109</v>
      </c>
      <c r="D176" s="14" t="s">
        <v>333</v>
      </c>
      <c r="E176" s="69" t="s">
        <v>11</v>
      </c>
      <c r="F176" s="69">
        <v>1</v>
      </c>
      <c r="G176" s="82">
        <v>296705.36</v>
      </c>
      <c r="H176" s="82">
        <v>296705.36</v>
      </c>
      <c r="I176" s="97">
        <f t="shared" ref="I176:I179" si="44">H176*1.12</f>
        <v>332310.00320000004</v>
      </c>
      <c r="J176" s="8" t="s">
        <v>148</v>
      </c>
      <c r="K176" s="14" t="s">
        <v>17</v>
      </c>
      <c r="L176" s="37" t="s">
        <v>15</v>
      </c>
    </row>
    <row r="177" spans="1:12" s="77" customFormat="1" ht="104.25" customHeight="1">
      <c r="A177" s="47">
        <v>48</v>
      </c>
      <c r="B177" s="7" t="s">
        <v>364</v>
      </c>
      <c r="C177" s="68" t="s">
        <v>109</v>
      </c>
      <c r="D177" s="14" t="s">
        <v>359</v>
      </c>
      <c r="E177" s="69" t="s">
        <v>11</v>
      </c>
      <c r="F177" s="69">
        <v>1</v>
      </c>
      <c r="G177" s="82">
        <v>92640</v>
      </c>
      <c r="H177" s="82">
        <v>92640</v>
      </c>
      <c r="I177" s="97">
        <f t="shared" si="44"/>
        <v>103756.8</v>
      </c>
      <c r="J177" s="8" t="s">
        <v>360</v>
      </c>
      <c r="K177" s="14" t="s">
        <v>17</v>
      </c>
      <c r="L177" s="37" t="s">
        <v>15</v>
      </c>
    </row>
    <row r="178" spans="1:12" s="77" customFormat="1" ht="104.25" customHeight="1">
      <c r="A178" s="47">
        <v>49</v>
      </c>
      <c r="B178" s="7" t="s">
        <v>361</v>
      </c>
      <c r="C178" s="68" t="s">
        <v>109</v>
      </c>
      <c r="D178" s="14" t="s">
        <v>362</v>
      </c>
      <c r="E178" s="69" t="s">
        <v>144</v>
      </c>
      <c r="F178" s="69">
        <v>60</v>
      </c>
      <c r="G178" s="82">
        <v>559.83000000000004</v>
      </c>
      <c r="H178" s="82">
        <f>F178*G178</f>
        <v>33589.800000000003</v>
      </c>
      <c r="I178" s="97">
        <f t="shared" si="44"/>
        <v>37620.576000000008</v>
      </c>
      <c r="J178" s="8" t="s">
        <v>360</v>
      </c>
      <c r="K178" s="14" t="s">
        <v>17</v>
      </c>
      <c r="L178" s="37" t="s">
        <v>15</v>
      </c>
    </row>
    <row r="179" spans="1:12" s="77" customFormat="1" ht="104.25" customHeight="1">
      <c r="A179" s="47">
        <v>50</v>
      </c>
      <c r="B179" s="7" t="s">
        <v>363</v>
      </c>
      <c r="C179" s="68" t="s">
        <v>109</v>
      </c>
      <c r="D179" s="14" t="s">
        <v>266</v>
      </c>
      <c r="E179" s="69" t="s">
        <v>11</v>
      </c>
      <c r="F179" s="69">
        <v>1</v>
      </c>
      <c r="G179" s="138">
        <v>340000</v>
      </c>
      <c r="H179" s="82">
        <v>340000</v>
      </c>
      <c r="I179" s="97">
        <f t="shared" si="44"/>
        <v>380800.00000000006</v>
      </c>
      <c r="J179" s="8" t="s">
        <v>148</v>
      </c>
      <c r="K179" s="14" t="s">
        <v>17</v>
      </c>
      <c r="L179" s="37" t="s">
        <v>15</v>
      </c>
    </row>
    <row r="180" spans="1:12" s="77" customFormat="1" ht="104.25" customHeight="1">
      <c r="A180" s="47">
        <v>51</v>
      </c>
      <c r="B180" s="7" t="s">
        <v>394</v>
      </c>
      <c r="C180" s="68" t="s">
        <v>109</v>
      </c>
      <c r="D180" s="14" t="s">
        <v>211</v>
      </c>
      <c r="E180" s="69" t="s">
        <v>11</v>
      </c>
      <c r="F180" s="69">
        <v>1</v>
      </c>
      <c r="G180" s="138">
        <v>7848462</v>
      </c>
      <c r="H180" s="82">
        <v>7848462</v>
      </c>
      <c r="I180" s="97">
        <f t="shared" ref="I180:I181" si="45">H180*1.12</f>
        <v>8790277.4400000013</v>
      </c>
      <c r="J180" s="8" t="s">
        <v>140</v>
      </c>
      <c r="K180" s="14" t="s">
        <v>17</v>
      </c>
      <c r="L180" s="37" t="s">
        <v>15</v>
      </c>
    </row>
    <row r="181" spans="1:12" s="77" customFormat="1" ht="104.25" customHeight="1">
      <c r="A181" s="47">
        <v>52</v>
      </c>
      <c r="B181" s="7" t="s">
        <v>395</v>
      </c>
      <c r="C181" s="68" t="s">
        <v>109</v>
      </c>
      <c r="D181" s="14" t="s">
        <v>266</v>
      </c>
      <c r="E181" s="69" t="s">
        <v>11</v>
      </c>
      <c r="F181" s="69">
        <v>1</v>
      </c>
      <c r="G181" s="138">
        <v>3036550</v>
      </c>
      <c r="H181" s="82">
        <v>3036550</v>
      </c>
      <c r="I181" s="97">
        <f t="shared" si="45"/>
        <v>3400936.0000000005</v>
      </c>
      <c r="J181" s="14" t="s">
        <v>396</v>
      </c>
      <c r="K181" s="14" t="s">
        <v>17</v>
      </c>
      <c r="L181" s="37" t="s">
        <v>15</v>
      </c>
    </row>
    <row r="182" spans="1:12" s="77" customFormat="1" ht="104.25" customHeight="1">
      <c r="A182" s="47">
        <v>53</v>
      </c>
      <c r="B182" s="7" t="s">
        <v>397</v>
      </c>
      <c r="C182" s="68" t="s">
        <v>109</v>
      </c>
      <c r="D182" s="14" t="s">
        <v>398</v>
      </c>
      <c r="E182" s="69" t="s">
        <v>11</v>
      </c>
      <c r="F182" s="69">
        <v>1</v>
      </c>
      <c r="G182" s="138">
        <v>415848.22</v>
      </c>
      <c r="H182" s="82">
        <v>415848.22</v>
      </c>
      <c r="I182" s="97">
        <f t="shared" ref="I182:I183" si="46">H182*1.12</f>
        <v>465750.00640000001</v>
      </c>
      <c r="J182" s="8" t="s">
        <v>148</v>
      </c>
      <c r="K182" s="14" t="s">
        <v>17</v>
      </c>
      <c r="L182" s="37" t="s">
        <v>15</v>
      </c>
    </row>
    <row r="183" spans="1:12" s="77" customFormat="1" ht="104.25" customHeight="1">
      <c r="A183" s="47">
        <v>54</v>
      </c>
      <c r="B183" s="7" t="s">
        <v>403</v>
      </c>
      <c r="C183" s="68" t="s">
        <v>109</v>
      </c>
      <c r="D183" s="14" t="s">
        <v>266</v>
      </c>
      <c r="E183" s="69" t="s">
        <v>11</v>
      </c>
      <c r="F183" s="69">
        <v>1</v>
      </c>
      <c r="G183" s="138">
        <v>244697</v>
      </c>
      <c r="H183" s="82">
        <v>244697</v>
      </c>
      <c r="I183" s="97">
        <f t="shared" si="46"/>
        <v>274060.64</v>
      </c>
      <c r="J183" s="8" t="s">
        <v>148</v>
      </c>
      <c r="K183" s="14" t="s">
        <v>17</v>
      </c>
      <c r="L183" s="37" t="s">
        <v>15</v>
      </c>
    </row>
    <row r="184" spans="1:12" s="77" customFormat="1" ht="104.25" customHeight="1">
      <c r="A184" s="47">
        <v>55</v>
      </c>
      <c r="B184" s="7" t="s">
        <v>411</v>
      </c>
      <c r="C184" s="68" t="s">
        <v>109</v>
      </c>
      <c r="D184" s="14" t="s">
        <v>266</v>
      </c>
      <c r="E184" s="69" t="s">
        <v>11</v>
      </c>
      <c r="F184" s="69">
        <v>1</v>
      </c>
      <c r="G184" s="138">
        <v>15397211.609999999</v>
      </c>
      <c r="H184" s="82">
        <v>15397211.609999999</v>
      </c>
      <c r="I184" s="97">
        <f t="shared" ref="I184:I186" si="47">H184*1.12</f>
        <v>17244877.003200002</v>
      </c>
      <c r="J184" s="8" t="s">
        <v>148</v>
      </c>
      <c r="K184" s="14" t="s">
        <v>17</v>
      </c>
      <c r="L184" s="37" t="s">
        <v>15</v>
      </c>
    </row>
    <row r="185" spans="1:12" s="77" customFormat="1" ht="104.25" customHeight="1">
      <c r="A185" s="47">
        <v>56</v>
      </c>
      <c r="B185" s="7" t="s">
        <v>412</v>
      </c>
      <c r="C185" s="68" t="s">
        <v>109</v>
      </c>
      <c r="D185" s="14" t="s">
        <v>320</v>
      </c>
      <c r="E185" s="69" t="s">
        <v>11</v>
      </c>
      <c r="F185" s="69">
        <v>1</v>
      </c>
      <c r="G185" s="82">
        <v>1008929</v>
      </c>
      <c r="H185" s="82">
        <v>1008929</v>
      </c>
      <c r="I185" s="97">
        <f t="shared" si="47"/>
        <v>1130000.4800000002</v>
      </c>
      <c r="J185" s="8" t="s">
        <v>413</v>
      </c>
      <c r="K185" s="14" t="s">
        <v>17</v>
      </c>
      <c r="L185" s="37" t="s">
        <v>15</v>
      </c>
    </row>
    <row r="186" spans="1:12" s="142" customFormat="1" ht="90.75" customHeight="1">
      <c r="A186" s="38">
        <v>57</v>
      </c>
      <c r="B186" s="7" t="s">
        <v>447</v>
      </c>
      <c r="C186" s="68" t="s">
        <v>109</v>
      </c>
      <c r="D186" s="68" t="s">
        <v>157</v>
      </c>
      <c r="E186" s="69" t="s">
        <v>11</v>
      </c>
      <c r="F186" s="69">
        <v>1</v>
      </c>
      <c r="G186" s="82">
        <v>512438</v>
      </c>
      <c r="H186" s="82">
        <f t="shared" ref="H186" si="48">F186*G186</f>
        <v>512438</v>
      </c>
      <c r="I186" s="82">
        <f t="shared" si="47"/>
        <v>573930.56000000006</v>
      </c>
      <c r="J186" s="8" t="s">
        <v>148</v>
      </c>
      <c r="K186" s="14" t="s">
        <v>17</v>
      </c>
      <c r="L186" s="37" t="s">
        <v>15</v>
      </c>
    </row>
    <row r="187" spans="1:12" s="142" customFormat="1" ht="104.25" customHeight="1">
      <c r="A187" s="47">
        <v>58</v>
      </c>
      <c r="B187" s="7" t="s">
        <v>443</v>
      </c>
      <c r="C187" s="68" t="s">
        <v>109</v>
      </c>
      <c r="D187" s="14" t="s">
        <v>320</v>
      </c>
      <c r="E187" s="69" t="s">
        <v>11</v>
      </c>
      <c r="F187" s="69">
        <v>1</v>
      </c>
      <c r="G187" s="82">
        <v>1897322</v>
      </c>
      <c r="H187" s="82">
        <v>1897322</v>
      </c>
      <c r="I187" s="97">
        <f t="shared" ref="I187:I188" si="49">H187*1.12</f>
        <v>2125000.64</v>
      </c>
      <c r="J187" s="8" t="s">
        <v>444</v>
      </c>
      <c r="K187" s="14" t="s">
        <v>17</v>
      </c>
      <c r="L187" s="37" t="s">
        <v>15</v>
      </c>
    </row>
    <row r="188" spans="1:12" s="142" customFormat="1" ht="104.25" customHeight="1">
      <c r="A188" s="47">
        <v>59</v>
      </c>
      <c r="B188" s="7" t="s">
        <v>448</v>
      </c>
      <c r="C188" s="68" t="s">
        <v>109</v>
      </c>
      <c r="D188" s="125" t="s">
        <v>300</v>
      </c>
      <c r="E188" s="69" t="s">
        <v>11</v>
      </c>
      <c r="F188" s="69">
        <v>1</v>
      </c>
      <c r="G188" s="82">
        <v>1107399.1100000001</v>
      </c>
      <c r="H188" s="82">
        <v>1107399.1100000001</v>
      </c>
      <c r="I188" s="97">
        <f t="shared" si="49"/>
        <v>1240287.0032000002</v>
      </c>
      <c r="J188" s="8" t="s">
        <v>148</v>
      </c>
      <c r="K188" s="14" t="s">
        <v>17</v>
      </c>
      <c r="L188" s="37" t="s">
        <v>15</v>
      </c>
    </row>
    <row r="189" spans="1:12" s="142" customFormat="1" ht="104.25" customHeight="1">
      <c r="A189" s="47">
        <v>60</v>
      </c>
      <c r="B189" s="7" t="s">
        <v>450</v>
      </c>
      <c r="C189" s="68" t="s">
        <v>109</v>
      </c>
      <c r="D189" s="125" t="s">
        <v>451</v>
      </c>
      <c r="E189" s="69" t="s">
        <v>11</v>
      </c>
      <c r="F189" s="69">
        <v>1</v>
      </c>
      <c r="G189" s="82">
        <v>1130748.21</v>
      </c>
      <c r="H189" s="82">
        <v>1130748.21</v>
      </c>
      <c r="I189" s="97">
        <f t="shared" ref="I189" si="50">H189*1.12</f>
        <v>1266437.9952</v>
      </c>
      <c r="J189" s="8" t="s">
        <v>148</v>
      </c>
      <c r="K189" s="14" t="s">
        <v>17</v>
      </c>
      <c r="L189" s="37" t="s">
        <v>15</v>
      </c>
    </row>
    <row r="190" spans="1:12" s="142" customFormat="1" ht="104.25" customHeight="1">
      <c r="A190" s="47">
        <v>61</v>
      </c>
      <c r="B190" s="7" t="s">
        <v>452</v>
      </c>
      <c r="C190" s="68" t="s">
        <v>109</v>
      </c>
      <c r="D190" s="125" t="s">
        <v>451</v>
      </c>
      <c r="E190" s="69" t="s">
        <v>11</v>
      </c>
      <c r="F190" s="69">
        <v>1</v>
      </c>
      <c r="G190" s="82">
        <v>692132.14</v>
      </c>
      <c r="H190" s="82">
        <v>692132.14</v>
      </c>
      <c r="I190" s="97">
        <f t="shared" ref="I190" si="51">H190*1.12</f>
        <v>775187.99680000008</v>
      </c>
      <c r="J190" s="8" t="s">
        <v>148</v>
      </c>
      <c r="K190" s="14" t="s">
        <v>17</v>
      </c>
      <c r="L190" s="37" t="s">
        <v>15</v>
      </c>
    </row>
    <row r="191" spans="1:12" s="142" customFormat="1" ht="104.25" customHeight="1">
      <c r="A191" s="47">
        <v>62</v>
      </c>
      <c r="B191" s="7" t="s">
        <v>453</v>
      </c>
      <c r="C191" s="68" t="s">
        <v>109</v>
      </c>
      <c r="D191" s="125" t="s">
        <v>454</v>
      </c>
      <c r="E191" s="69" t="s">
        <v>11</v>
      </c>
      <c r="F191" s="69">
        <v>1</v>
      </c>
      <c r="G191" s="82">
        <v>11304022.32</v>
      </c>
      <c r="H191" s="82">
        <v>11304022.32</v>
      </c>
      <c r="I191" s="97">
        <f t="shared" ref="I191:I193" si="52">H191*1.12</f>
        <v>12660504.998400001</v>
      </c>
      <c r="J191" s="8" t="s">
        <v>148</v>
      </c>
      <c r="K191" s="14" t="s">
        <v>17</v>
      </c>
      <c r="L191" s="37" t="s">
        <v>15</v>
      </c>
    </row>
    <row r="192" spans="1:12" s="142" customFormat="1" ht="104.25" customHeight="1">
      <c r="A192" s="47">
        <v>63</v>
      </c>
      <c r="B192" s="7" t="s">
        <v>455</v>
      </c>
      <c r="C192" s="68" t="s">
        <v>109</v>
      </c>
      <c r="D192" s="14" t="s">
        <v>266</v>
      </c>
      <c r="E192" s="69" t="s">
        <v>11</v>
      </c>
      <c r="F192" s="69">
        <v>1</v>
      </c>
      <c r="G192" s="138">
        <v>2380135</v>
      </c>
      <c r="H192" s="82">
        <v>2380135</v>
      </c>
      <c r="I192" s="97">
        <f t="shared" si="52"/>
        <v>2665751.2000000002</v>
      </c>
      <c r="J192" s="8" t="s">
        <v>162</v>
      </c>
      <c r="K192" s="14" t="s">
        <v>17</v>
      </c>
      <c r="L192" s="37" t="s">
        <v>15</v>
      </c>
    </row>
    <row r="193" spans="1:12" s="142" customFormat="1" ht="104.25" customHeight="1">
      <c r="A193" s="47">
        <v>64</v>
      </c>
      <c r="B193" s="7" t="s">
        <v>459</v>
      </c>
      <c r="C193" s="68" t="s">
        <v>109</v>
      </c>
      <c r="D193" s="14" t="s">
        <v>359</v>
      </c>
      <c r="E193" s="69" t="s">
        <v>11</v>
      </c>
      <c r="F193" s="69">
        <v>1</v>
      </c>
      <c r="G193" s="82">
        <v>5094924</v>
      </c>
      <c r="H193" s="82">
        <v>5094924</v>
      </c>
      <c r="I193" s="97">
        <f t="shared" si="52"/>
        <v>5706314.8800000008</v>
      </c>
      <c r="J193" s="8" t="s">
        <v>148</v>
      </c>
      <c r="K193" s="14" t="s">
        <v>17</v>
      </c>
      <c r="L193" s="37" t="s">
        <v>15</v>
      </c>
    </row>
    <row r="194" spans="1:12" s="142" customFormat="1" ht="104.25" customHeight="1">
      <c r="A194" s="47">
        <v>65</v>
      </c>
      <c r="B194" s="7" t="s">
        <v>460</v>
      </c>
      <c r="C194" s="68" t="s">
        <v>109</v>
      </c>
      <c r="D194" s="14" t="s">
        <v>461</v>
      </c>
      <c r="E194" s="69" t="s">
        <v>11</v>
      </c>
      <c r="F194" s="69">
        <v>1</v>
      </c>
      <c r="G194" s="82">
        <v>1835745</v>
      </c>
      <c r="H194" s="82">
        <v>1835745</v>
      </c>
      <c r="I194" s="97">
        <f t="shared" ref="I194:I199" si="53">H194*1.12</f>
        <v>2056034.4000000001</v>
      </c>
      <c r="J194" s="8" t="s">
        <v>148</v>
      </c>
      <c r="K194" s="14" t="s">
        <v>17</v>
      </c>
      <c r="L194" s="37" t="s">
        <v>15</v>
      </c>
    </row>
    <row r="195" spans="1:12" s="142" customFormat="1" ht="104.25" customHeight="1">
      <c r="A195" s="47">
        <v>66</v>
      </c>
      <c r="B195" s="7" t="s">
        <v>462</v>
      </c>
      <c r="C195" s="68" t="s">
        <v>109</v>
      </c>
      <c r="D195" s="14" t="s">
        <v>266</v>
      </c>
      <c r="E195" s="69" t="s">
        <v>11</v>
      </c>
      <c r="F195" s="69">
        <v>1</v>
      </c>
      <c r="G195" s="138">
        <v>434911</v>
      </c>
      <c r="H195" s="82">
        <v>434911</v>
      </c>
      <c r="I195" s="97">
        <f t="shared" si="53"/>
        <v>487100.32000000007</v>
      </c>
      <c r="J195" s="8" t="s">
        <v>148</v>
      </c>
      <c r="K195" s="14" t="s">
        <v>17</v>
      </c>
      <c r="L195" s="37" t="s">
        <v>15</v>
      </c>
    </row>
    <row r="196" spans="1:12" s="142" customFormat="1" ht="104.25" customHeight="1">
      <c r="A196" s="47">
        <v>67</v>
      </c>
      <c r="B196" s="7" t="s">
        <v>463</v>
      </c>
      <c r="C196" s="68" t="s">
        <v>109</v>
      </c>
      <c r="D196" s="125" t="s">
        <v>464</v>
      </c>
      <c r="E196" s="69" t="s">
        <v>11</v>
      </c>
      <c r="F196" s="69">
        <v>1</v>
      </c>
      <c r="G196" s="82">
        <v>5698388.3899999997</v>
      </c>
      <c r="H196" s="82">
        <v>5698388.3899999997</v>
      </c>
      <c r="I196" s="97">
        <f t="shared" si="53"/>
        <v>6382194.9967999998</v>
      </c>
      <c r="J196" s="8" t="s">
        <v>148</v>
      </c>
      <c r="K196" s="14" t="s">
        <v>17</v>
      </c>
      <c r="L196" s="37" t="s">
        <v>15</v>
      </c>
    </row>
    <row r="197" spans="1:12" s="142" customFormat="1" ht="90.75" customHeight="1">
      <c r="A197" s="38">
        <v>68</v>
      </c>
      <c r="B197" s="7" t="s">
        <v>478</v>
      </c>
      <c r="C197" s="68" t="s">
        <v>109</v>
      </c>
      <c r="D197" s="68" t="s">
        <v>157</v>
      </c>
      <c r="E197" s="69" t="s">
        <v>11</v>
      </c>
      <c r="F197" s="69">
        <v>1</v>
      </c>
      <c r="G197" s="82">
        <v>1437018.75</v>
      </c>
      <c r="H197" s="82">
        <f t="shared" ref="H197" si="54">F197*G197</f>
        <v>1437018.75</v>
      </c>
      <c r="I197" s="82">
        <f t="shared" si="53"/>
        <v>1609461.0000000002</v>
      </c>
      <c r="J197" s="8" t="s">
        <v>148</v>
      </c>
      <c r="K197" s="14" t="s">
        <v>17</v>
      </c>
      <c r="L197" s="37" t="s">
        <v>15</v>
      </c>
    </row>
    <row r="198" spans="1:12" s="142" customFormat="1" ht="104.25" customHeight="1">
      <c r="A198" s="47">
        <v>69</v>
      </c>
      <c r="B198" s="7" t="s">
        <v>491</v>
      </c>
      <c r="C198" s="68" t="s">
        <v>109</v>
      </c>
      <c r="D198" s="14" t="s">
        <v>492</v>
      </c>
      <c r="E198" s="69" t="s">
        <v>11</v>
      </c>
      <c r="F198" s="69">
        <v>1</v>
      </c>
      <c r="G198" s="138">
        <v>586362.5</v>
      </c>
      <c r="H198" s="82">
        <f>F198*G198</f>
        <v>586362.5</v>
      </c>
      <c r="I198" s="97">
        <f t="shared" si="53"/>
        <v>656726.00000000012</v>
      </c>
      <c r="J198" s="8" t="s">
        <v>148</v>
      </c>
      <c r="K198" s="14" t="s">
        <v>17</v>
      </c>
      <c r="L198" s="37" t="s">
        <v>15</v>
      </c>
    </row>
    <row r="199" spans="1:12" s="142" customFormat="1" ht="96" customHeight="1">
      <c r="A199" s="47">
        <v>70</v>
      </c>
      <c r="B199" s="7" t="s">
        <v>493</v>
      </c>
      <c r="C199" s="68" t="s">
        <v>109</v>
      </c>
      <c r="D199" s="68" t="s">
        <v>189</v>
      </c>
      <c r="E199" s="69" t="s">
        <v>11</v>
      </c>
      <c r="F199" s="69">
        <v>1</v>
      </c>
      <c r="G199" s="97">
        <v>181415.18</v>
      </c>
      <c r="H199" s="93">
        <f t="shared" ref="H199" si="55">F199*G199</f>
        <v>181415.18</v>
      </c>
      <c r="I199" s="93">
        <f t="shared" si="53"/>
        <v>203185.00160000002</v>
      </c>
      <c r="J199" s="8" t="s">
        <v>148</v>
      </c>
      <c r="K199" s="14" t="s">
        <v>17</v>
      </c>
      <c r="L199" s="37" t="s">
        <v>15</v>
      </c>
    </row>
    <row r="200" spans="1:12" s="142" customFormat="1" ht="96" customHeight="1">
      <c r="A200" s="47">
        <v>71</v>
      </c>
      <c r="B200" s="7" t="s">
        <v>494</v>
      </c>
      <c r="C200" s="68" t="s">
        <v>109</v>
      </c>
      <c r="D200" s="68" t="s">
        <v>495</v>
      </c>
      <c r="E200" s="69" t="s">
        <v>11</v>
      </c>
      <c r="F200" s="69">
        <v>1</v>
      </c>
      <c r="G200" s="97">
        <v>3262013.39</v>
      </c>
      <c r="H200" s="93">
        <f t="shared" ref="H200" si="56">F200*G200</f>
        <v>3262013.39</v>
      </c>
      <c r="I200" s="93">
        <f t="shared" ref="I200:I201" si="57">H200*1.12</f>
        <v>3653454.9968000003</v>
      </c>
      <c r="J200" s="8" t="s">
        <v>148</v>
      </c>
      <c r="K200" s="14" t="s">
        <v>17</v>
      </c>
      <c r="L200" s="37" t="s">
        <v>15</v>
      </c>
    </row>
    <row r="201" spans="1:12" s="142" customFormat="1" ht="104.25" customHeight="1">
      <c r="A201" s="47">
        <v>72</v>
      </c>
      <c r="B201" s="7" t="s">
        <v>496</v>
      </c>
      <c r="C201" s="68" t="s">
        <v>109</v>
      </c>
      <c r="D201" s="14" t="s">
        <v>266</v>
      </c>
      <c r="E201" s="69" t="s">
        <v>11</v>
      </c>
      <c r="F201" s="69">
        <v>1</v>
      </c>
      <c r="G201" s="138">
        <v>15634730</v>
      </c>
      <c r="H201" s="82">
        <f>F201*G201</f>
        <v>15634730</v>
      </c>
      <c r="I201" s="97">
        <f t="shared" si="57"/>
        <v>17510897.600000001</v>
      </c>
      <c r="J201" s="8" t="s">
        <v>148</v>
      </c>
      <c r="K201" s="14" t="s">
        <v>17</v>
      </c>
      <c r="L201" s="37" t="s">
        <v>15</v>
      </c>
    </row>
    <row r="202" spans="1:12" s="142" customFormat="1" ht="104.25" customHeight="1">
      <c r="A202" s="47">
        <v>73</v>
      </c>
      <c r="B202" s="7" t="s">
        <v>497</v>
      </c>
      <c r="C202" s="68" t="s">
        <v>109</v>
      </c>
      <c r="D202" s="14" t="s">
        <v>266</v>
      </c>
      <c r="E202" s="69" t="s">
        <v>11</v>
      </c>
      <c r="F202" s="69">
        <v>1</v>
      </c>
      <c r="G202" s="138">
        <v>3013734</v>
      </c>
      <c r="H202" s="82">
        <f>F202*G202</f>
        <v>3013734</v>
      </c>
      <c r="I202" s="97">
        <f t="shared" ref="I202:I207" si="58">H202*1.12</f>
        <v>3375382.0800000005</v>
      </c>
      <c r="J202" s="8" t="s">
        <v>148</v>
      </c>
      <c r="K202" s="14" t="s">
        <v>17</v>
      </c>
      <c r="L202" s="37" t="s">
        <v>15</v>
      </c>
    </row>
    <row r="203" spans="1:12" s="142" customFormat="1" ht="104.25" customHeight="1">
      <c r="A203" s="47">
        <v>74</v>
      </c>
      <c r="B203" s="7" t="s">
        <v>498</v>
      </c>
      <c r="C203" s="68" t="s">
        <v>109</v>
      </c>
      <c r="D203" s="14" t="s">
        <v>461</v>
      </c>
      <c r="E203" s="69" t="s">
        <v>11</v>
      </c>
      <c r="F203" s="69">
        <v>1</v>
      </c>
      <c r="G203" s="82">
        <v>1156694</v>
      </c>
      <c r="H203" s="82">
        <v>1156694</v>
      </c>
      <c r="I203" s="97">
        <f t="shared" si="58"/>
        <v>1295497.28</v>
      </c>
      <c r="J203" s="8" t="s">
        <v>148</v>
      </c>
      <c r="K203" s="14" t="s">
        <v>17</v>
      </c>
      <c r="L203" s="37" t="s">
        <v>15</v>
      </c>
    </row>
    <row r="204" spans="1:12" s="142" customFormat="1" ht="96" customHeight="1">
      <c r="A204" s="47">
        <v>75</v>
      </c>
      <c r="B204" s="7" t="s">
        <v>501</v>
      </c>
      <c r="C204" s="68" t="s">
        <v>109</v>
      </c>
      <c r="D204" s="68" t="s">
        <v>502</v>
      </c>
      <c r="E204" s="69" t="s">
        <v>11</v>
      </c>
      <c r="F204" s="69">
        <v>1</v>
      </c>
      <c r="G204" s="97">
        <v>4084767.86</v>
      </c>
      <c r="H204" s="93">
        <f t="shared" ref="H204:H208" si="59">F204*G204</f>
        <v>4084767.86</v>
      </c>
      <c r="I204" s="93">
        <f t="shared" si="58"/>
        <v>4574940.0032000002</v>
      </c>
      <c r="J204" s="8" t="s">
        <v>148</v>
      </c>
      <c r="K204" s="14" t="s">
        <v>17</v>
      </c>
      <c r="L204" s="37" t="s">
        <v>15</v>
      </c>
    </row>
    <row r="205" spans="1:12" s="108" customFormat="1" ht="96" customHeight="1">
      <c r="A205" s="98">
        <v>76</v>
      </c>
      <c r="B205" s="99" t="s">
        <v>508</v>
      </c>
      <c r="C205" s="100" t="s">
        <v>109</v>
      </c>
      <c r="D205" s="101" t="s">
        <v>517</v>
      </c>
      <c r="E205" s="102" t="s">
        <v>11</v>
      </c>
      <c r="F205" s="102">
        <v>1</v>
      </c>
      <c r="G205" s="103">
        <v>1478616</v>
      </c>
      <c r="H205" s="123">
        <f t="shared" si="59"/>
        <v>1478616</v>
      </c>
      <c r="I205" s="104">
        <f t="shared" si="58"/>
        <v>1656049.9200000002</v>
      </c>
      <c r="J205" s="105" t="s">
        <v>148</v>
      </c>
      <c r="K205" s="106" t="s">
        <v>17</v>
      </c>
      <c r="L205" s="107" t="s">
        <v>15</v>
      </c>
    </row>
    <row r="206" spans="1:12" s="108" customFormat="1" ht="96" customHeight="1">
      <c r="A206" s="98">
        <v>77</v>
      </c>
      <c r="B206" s="99" t="s">
        <v>507</v>
      </c>
      <c r="C206" s="100" t="s">
        <v>109</v>
      </c>
      <c r="D206" s="101" t="s">
        <v>516</v>
      </c>
      <c r="E206" s="102" t="s">
        <v>11</v>
      </c>
      <c r="F206" s="102">
        <v>1</v>
      </c>
      <c r="G206" s="103">
        <v>3499377</v>
      </c>
      <c r="H206" s="123">
        <f t="shared" ref="H206" si="60">F206*G206</f>
        <v>3499377</v>
      </c>
      <c r="I206" s="104">
        <f t="shared" ref="I206" si="61">H206*1.12</f>
        <v>3919302.24</v>
      </c>
      <c r="J206" s="105" t="s">
        <v>148</v>
      </c>
      <c r="K206" s="106" t="s">
        <v>17</v>
      </c>
      <c r="L206" s="107" t="s">
        <v>15</v>
      </c>
    </row>
    <row r="207" spans="1:12" s="108" customFormat="1" ht="96" customHeight="1">
      <c r="A207" s="98">
        <v>78</v>
      </c>
      <c r="B207" s="99" t="s">
        <v>506</v>
      </c>
      <c r="C207" s="100" t="s">
        <v>109</v>
      </c>
      <c r="D207" s="101" t="s">
        <v>518</v>
      </c>
      <c r="E207" s="102" t="s">
        <v>11</v>
      </c>
      <c r="F207" s="102">
        <v>1</v>
      </c>
      <c r="G207" s="103">
        <v>2192215</v>
      </c>
      <c r="H207" s="123">
        <f t="shared" si="59"/>
        <v>2192215</v>
      </c>
      <c r="I207" s="104">
        <f t="shared" si="58"/>
        <v>2455280.8000000003</v>
      </c>
      <c r="J207" s="105" t="s">
        <v>148</v>
      </c>
      <c r="K207" s="106" t="s">
        <v>17</v>
      </c>
      <c r="L207" s="107" t="s">
        <v>15</v>
      </c>
    </row>
    <row r="208" spans="1:12" s="108" customFormat="1" ht="96" customHeight="1">
      <c r="A208" s="98">
        <v>79</v>
      </c>
      <c r="B208" s="99" t="s">
        <v>509</v>
      </c>
      <c r="C208" s="100" t="s">
        <v>109</v>
      </c>
      <c r="D208" s="101" t="s">
        <v>261</v>
      </c>
      <c r="E208" s="102" t="s">
        <v>11</v>
      </c>
      <c r="F208" s="102">
        <v>1</v>
      </c>
      <c r="G208" s="104">
        <v>1864976</v>
      </c>
      <c r="H208" s="123">
        <f t="shared" si="59"/>
        <v>1864976</v>
      </c>
      <c r="I208" s="123">
        <f t="shared" ref="I208:I209" si="62">H208*1.12</f>
        <v>2088773.12</v>
      </c>
      <c r="J208" s="105" t="s">
        <v>148</v>
      </c>
      <c r="K208" s="106" t="s">
        <v>17</v>
      </c>
      <c r="L208" s="107" t="s">
        <v>15</v>
      </c>
    </row>
    <row r="209" spans="1:12" s="108" customFormat="1" ht="104.25" customHeight="1">
      <c r="A209" s="98">
        <v>80</v>
      </c>
      <c r="B209" s="99" t="s">
        <v>510</v>
      </c>
      <c r="C209" s="100" t="s">
        <v>109</v>
      </c>
      <c r="D209" s="106" t="s">
        <v>266</v>
      </c>
      <c r="E209" s="102" t="s">
        <v>11</v>
      </c>
      <c r="F209" s="102">
        <v>1</v>
      </c>
      <c r="G209" s="109">
        <v>9562915</v>
      </c>
      <c r="H209" s="103">
        <f>F209*G209</f>
        <v>9562915</v>
      </c>
      <c r="I209" s="104">
        <f t="shared" si="62"/>
        <v>10710464.800000001</v>
      </c>
      <c r="J209" s="105" t="s">
        <v>148</v>
      </c>
      <c r="K209" s="106" t="s">
        <v>17</v>
      </c>
      <c r="L209" s="107" t="s">
        <v>15</v>
      </c>
    </row>
    <row r="210" spans="1:12" s="108" customFormat="1" ht="96" customHeight="1">
      <c r="A210" s="98">
        <v>81</v>
      </c>
      <c r="B210" s="99" t="s">
        <v>511</v>
      </c>
      <c r="C210" s="100" t="s">
        <v>109</v>
      </c>
      <c r="D210" s="106" t="s">
        <v>266</v>
      </c>
      <c r="E210" s="102" t="s">
        <v>11</v>
      </c>
      <c r="F210" s="102">
        <v>1</v>
      </c>
      <c r="G210" s="109">
        <v>668517</v>
      </c>
      <c r="H210" s="103">
        <f>F210*G210</f>
        <v>668517</v>
      </c>
      <c r="I210" s="104">
        <f t="shared" ref="I210:I211" si="63">H210*1.12</f>
        <v>748739.04</v>
      </c>
      <c r="J210" s="105" t="s">
        <v>148</v>
      </c>
      <c r="K210" s="112" t="s">
        <v>75</v>
      </c>
      <c r="L210" s="107" t="s">
        <v>15</v>
      </c>
    </row>
    <row r="211" spans="1:12" s="108" customFormat="1" ht="96" customHeight="1">
      <c r="A211" s="98">
        <v>82</v>
      </c>
      <c r="B211" s="99" t="s">
        <v>512</v>
      </c>
      <c r="C211" s="100" t="s">
        <v>109</v>
      </c>
      <c r="D211" s="106" t="s">
        <v>266</v>
      </c>
      <c r="E211" s="102" t="s">
        <v>11</v>
      </c>
      <c r="F211" s="102">
        <v>1</v>
      </c>
      <c r="G211" s="109">
        <v>1083931</v>
      </c>
      <c r="H211" s="103">
        <f>F211*G211</f>
        <v>1083931</v>
      </c>
      <c r="I211" s="104">
        <f t="shared" si="63"/>
        <v>1214002.7200000002</v>
      </c>
      <c r="J211" s="105" t="s">
        <v>148</v>
      </c>
      <c r="K211" s="112" t="s">
        <v>75</v>
      </c>
      <c r="L211" s="107" t="s">
        <v>15</v>
      </c>
    </row>
    <row r="212" spans="1:12" ht="30.75" customHeight="1">
      <c r="A212" s="30"/>
      <c r="B212" s="160" t="s">
        <v>28</v>
      </c>
      <c r="C212" s="161"/>
      <c r="D212" s="161"/>
      <c r="E212" s="161"/>
      <c r="F212" s="161"/>
      <c r="G212" s="162"/>
      <c r="H212" s="89">
        <f>SUM(H130:H211)</f>
        <v>659918951.23571455</v>
      </c>
      <c r="I212" s="89">
        <f>SUM(I130:I211)</f>
        <v>739109225.38400006</v>
      </c>
      <c r="J212" s="23"/>
      <c r="K212" s="31" t="s">
        <v>0</v>
      </c>
      <c r="L212" s="24"/>
    </row>
    <row r="213" spans="1:12" ht="32.25" customHeight="1">
      <c r="A213" s="32"/>
      <c r="B213" s="163" t="s">
        <v>37</v>
      </c>
      <c r="C213" s="164"/>
      <c r="D213" s="164"/>
      <c r="E213" s="164"/>
      <c r="F213" s="164"/>
      <c r="G213" s="164"/>
      <c r="H213" s="164"/>
      <c r="I213" s="164"/>
      <c r="J213" s="164"/>
      <c r="K213" s="164"/>
      <c r="L213" s="165"/>
    </row>
    <row r="214" spans="1:12" s="11" customFormat="1" ht="198" customHeight="1">
      <c r="A214" s="47">
        <v>1</v>
      </c>
      <c r="B214" s="81" t="s">
        <v>197</v>
      </c>
      <c r="C214" s="68" t="s">
        <v>113</v>
      </c>
      <c r="D214" s="81" t="s">
        <v>198</v>
      </c>
      <c r="E214" s="14" t="s">
        <v>47</v>
      </c>
      <c r="F214" s="14">
        <v>1</v>
      </c>
      <c r="G214" s="45"/>
      <c r="H214" s="45">
        <v>291072</v>
      </c>
      <c r="I214" s="45">
        <f>H214*1.12</f>
        <v>326000.64000000001</v>
      </c>
      <c r="J214" s="8" t="s">
        <v>199</v>
      </c>
      <c r="K214" s="14"/>
      <c r="L214" s="37" t="s">
        <v>15</v>
      </c>
    </row>
    <row r="215" spans="1:12" s="11" customFormat="1" ht="247.5" customHeight="1">
      <c r="A215" s="47">
        <v>2</v>
      </c>
      <c r="B215" s="81" t="s">
        <v>292</v>
      </c>
      <c r="C215" s="68" t="s">
        <v>113</v>
      </c>
      <c r="D215" s="81" t="s">
        <v>293</v>
      </c>
      <c r="E215" s="14" t="s">
        <v>47</v>
      </c>
      <c r="F215" s="14">
        <v>1</v>
      </c>
      <c r="G215" s="45"/>
      <c r="H215" s="45">
        <v>1482609</v>
      </c>
      <c r="I215" s="45">
        <f>H215*1.12</f>
        <v>1660522.08</v>
      </c>
      <c r="J215" s="8" t="s">
        <v>294</v>
      </c>
      <c r="K215" s="14"/>
      <c r="L215" s="37" t="s">
        <v>15</v>
      </c>
    </row>
    <row r="216" spans="1:12" s="11" customFormat="1" ht="123" customHeight="1">
      <c r="A216" s="47">
        <v>3</v>
      </c>
      <c r="B216" s="81" t="s">
        <v>304</v>
      </c>
      <c r="C216" s="68" t="s">
        <v>305</v>
      </c>
      <c r="D216" s="81" t="s">
        <v>309</v>
      </c>
      <c r="E216" s="14" t="s">
        <v>47</v>
      </c>
      <c r="F216" s="14">
        <v>1</v>
      </c>
      <c r="G216" s="45"/>
      <c r="H216" s="130">
        <v>411200</v>
      </c>
      <c r="I216" s="130">
        <f>H216*1.12</f>
        <v>460544.00000000006</v>
      </c>
      <c r="J216" s="8" t="s">
        <v>306</v>
      </c>
      <c r="K216" s="14"/>
      <c r="L216" s="37" t="s">
        <v>15</v>
      </c>
    </row>
    <row r="217" spans="1:12" s="11" customFormat="1" ht="160.5" customHeight="1">
      <c r="A217" s="47">
        <v>4</v>
      </c>
      <c r="B217" s="81" t="s">
        <v>307</v>
      </c>
      <c r="C217" s="68" t="s">
        <v>305</v>
      </c>
      <c r="D217" s="81" t="s">
        <v>308</v>
      </c>
      <c r="E217" s="14" t="s">
        <v>47</v>
      </c>
      <c r="F217" s="14">
        <v>1</v>
      </c>
      <c r="G217" s="45"/>
      <c r="H217" s="130">
        <v>1387144</v>
      </c>
      <c r="I217" s="130">
        <f>H217*1.12</f>
        <v>1553601.2800000003</v>
      </c>
      <c r="J217" s="8" t="s">
        <v>148</v>
      </c>
      <c r="K217" s="14"/>
      <c r="L217" s="37" t="s">
        <v>15</v>
      </c>
    </row>
    <row r="218" spans="1:12" s="11" customFormat="1" ht="160.5" customHeight="1">
      <c r="A218" s="38">
        <v>5</v>
      </c>
      <c r="B218" s="46" t="s">
        <v>499</v>
      </c>
      <c r="C218" s="68" t="s">
        <v>113</v>
      </c>
      <c r="D218" s="145" t="s">
        <v>449</v>
      </c>
      <c r="E218" s="14" t="s">
        <v>47</v>
      </c>
      <c r="F218" s="14">
        <v>1</v>
      </c>
      <c r="G218" s="45"/>
      <c r="H218" s="130">
        <v>1295000</v>
      </c>
      <c r="I218" s="130">
        <f>H218*1.12</f>
        <v>1450400.0000000002</v>
      </c>
      <c r="J218" s="8" t="s">
        <v>500</v>
      </c>
      <c r="K218" s="14"/>
      <c r="L218" s="37" t="s">
        <v>15</v>
      </c>
    </row>
    <row r="219" spans="1:12" ht="22.5" customHeight="1">
      <c r="A219" s="30"/>
      <c r="B219" s="166" t="s">
        <v>38</v>
      </c>
      <c r="C219" s="167"/>
      <c r="D219" s="167"/>
      <c r="E219" s="167"/>
      <c r="F219" s="167"/>
      <c r="G219" s="168"/>
      <c r="H219" s="133">
        <f>SUM(H214:H218)</f>
        <v>4867025</v>
      </c>
      <c r="I219" s="133">
        <f>SUM(I214:I218)</f>
        <v>5451068.0000000009</v>
      </c>
      <c r="J219" s="33"/>
      <c r="K219" s="33"/>
      <c r="L219" s="33"/>
    </row>
    <row r="220" spans="1:12" ht="35.25" customHeight="1">
      <c r="A220" s="32"/>
      <c r="B220" s="152" t="s">
        <v>27</v>
      </c>
      <c r="C220" s="153"/>
      <c r="D220" s="153"/>
      <c r="E220" s="153"/>
      <c r="F220" s="153"/>
      <c r="G220" s="153"/>
      <c r="H220" s="153"/>
      <c r="I220" s="153"/>
      <c r="J220" s="153"/>
      <c r="K220" s="153"/>
      <c r="L220" s="154"/>
    </row>
    <row r="221" spans="1:12" ht="108.75" customHeight="1">
      <c r="A221" s="38">
        <v>1</v>
      </c>
      <c r="B221" s="6" t="s">
        <v>50</v>
      </c>
      <c r="C221" s="43" t="s">
        <v>35</v>
      </c>
      <c r="D221" s="6" t="s">
        <v>51</v>
      </c>
      <c r="E221" s="44" t="s">
        <v>10</v>
      </c>
      <c r="F221" s="45">
        <v>1</v>
      </c>
      <c r="G221" s="45"/>
      <c r="H221" s="45">
        <v>2986607</v>
      </c>
      <c r="I221" s="5">
        <f t="shared" ref="I221:I227" si="64">H221*1.12</f>
        <v>3344999.8400000003</v>
      </c>
      <c r="J221" s="46" t="s">
        <v>52</v>
      </c>
      <c r="K221" s="46"/>
      <c r="L221" s="7" t="s">
        <v>15</v>
      </c>
    </row>
    <row r="222" spans="1:12" ht="89.25" customHeight="1">
      <c r="A222" s="38">
        <v>2</v>
      </c>
      <c r="B222" s="7" t="s">
        <v>23</v>
      </c>
      <c r="C222" s="43" t="s">
        <v>36</v>
      </c>
      <c r="D222" s="7" t="s">
        <v>23</v>
      </c>
      <c r="E222" s="42" t="s">
        <v>10</v>
      </c>
      <c r="F222" s="42">
        <v>1</v>
      </c>
      <c r="G222" s="39"/>
      <c r="H222" s="39">
        <v>387505</v>
      </c>
      <c r="I222" s="48">
        <f t="shared" si="64"/>
        <v>434005.60000000003</v>
      </c>
      <c r="J222" s="7" t="s">
        <v>45</v>
      </c>
      <c r="K222" s="7"/>
      <c r="L222" s="7" t="s">
        <v>15</v>
      </c>
    </row>
    <row r="223" spans="1:12" ht="68.25" customHeight="1">
      <c r="A223" s="38">
        <v>3</v>
      </c>
      <c r="B223" s="46" t="s">
        <v>24</v>
      </c>
      <c r="C223" s="43" t="s">
        <v>36</v>
      </c>
      <c r="D223" s="7" t="s">
        <v>44</v>
      </c>
      <c r="E223" s="42" t="s">
        <v>10</v>
      </c>
      <c r="F223" s="42">
        <v>1</v>
      </c>
      <c r="G223" s="8"/>
      <c r="H223" s="8">
        <v>35310000</v>
      </c>
      <c r="I223" s="48">
        <f t="shared" si="64"/>
        <v>39547200.000000007</v>
      </c>
      <c r="J223" s="7" t="s">
        <v>46</v>
      </c>
      <c r="K223" s="7"/>
      <c r="L223" s="7" t="s">
        <v>15</v>
      </c>
    </row>
    <row r="224" spans="1:12" ht="68.25" customHeight="1">
      <c r="A224" s="38">
        <v>4</v>
      </c>
      <c r="B224" s="46" t="s">
        <v>120</v>
      </c>
      <c r="C224" s="43" t="s">
        <v>35</v>
      </c>
      <c r="D224" s="46" t="s">
        <v>120</v>
      </c>
      <c r="E224" s="42" t="s">
        <v>10</v>
      </c>
      <c r="F224" s="42">
        <v>1</v>
      </c>
      <c r="G224" s="8"/>
      <c r="H224" s="8">
        <v>59912</v>
      </c>
      <c r="I224" s="48">
        <f>H224*1.12</f>
        <v>67101.440000000002</v>
      </c>
      <c r="J224" s="7" t="s">
        <v>130</v>
      </c>
      <c r="K224" s="7"/>
      <c r="L224" s="7" t="s">
        <v>15</v>
      </c>
    </row>
    <row r="225" spans="1:12" ht="142.5" customHeight="1">
      <c r="A225" s="38">
        <v>5</v>
      </c>
      <c r="B225" s="46" t="s">
        <v>112</v>
      </c>
      <c r="C225" s="43" t="s">
        <v>113</v>
      </c>
      <c r="D225" s="46" t="s">
        <v>114</v>
      </c>
      <c r="E225" s="7" t="s">
        <v>10</v>
      </c>
      <c r="F225" s="46">
        <v>1</v>
      </c>
      <c r="G225" s="8"/>
      <c r="H225" s="66" t="s">
        <v>129</v>
      </c>
      <c r="I225" s="5"/>
      <c r="J225" s="7"/>
      <c r="K225" s="7"/>
      <c r="L225" s="7"/>
    </row>
    <row r="226" spans="1:12" ht="142.5" customHeight="1">
      <c r="A226" s="38">
        <v>6</v>
      </c>
      <c r="B226" s="46" t="s">
        <v>57</v>
      </c>
      <c r="C226" s="43" t="s">
        <v>113</v>
      </c>
      <c r="D226" s="46" t="s">
        <v>121</v>
      </c>
      <c r="E226" s="7" t="s">
        <v>10</v>
      </c>
      <c r="F226" s="46">
        <v>1</v>
      </c>
      <c r="G226" s="8"/>
      <c r="H226" s="8">
        <v>4141000</v>
      </c>
      <c r="I226" s="48">
        <f t="shared" si="64"/>
        <v>4637920</v>
      </c>
      <c r="J226" s="8" t="s">
        <v>122</v>
      </c>
      <c r="K226" s="7"/>
      <c r="L226" s="7" t="s">
        <v>123</v>
      </c>
    </row>
    <row r="227" spans="1:12" s="77" customFormat="1" ht="142.5" customHeight="1">
      <c r="A227" s="38">
        <v>7</v>
      </c>
      <c r="B227" s="46" t="s">
        <v>124</v>
      </c>
      <c r="C227" s="43" t="s">
        <v>125</v>
      </c>
      <c r="D227" s="46" t="s">
        <v>126</v>
      </c>
      <c r="E227" s="7" t="s">
        <v>10</v>
      </c>
      <c r="F227" s="46">
        <v>1</v>
      </c>
      <c r="G227" s="8"/>
      <c r="H227" s="82">
        <v>4947738.3899999997</v>
      </c>
      <c r="I227" s="48">
        <f t="shared" si="64"/>
        <v>5541466.9967999998</v>
      </c>
      <c r="J227" s="8" t="s">
        <v>436</v>
      </c>
      <c r="K227" s="7"/>
      <c r="L227" s="7" t="s">
        <v>123</v>
      </c>
    </row>
    <row r="228" spans="1:12" ht="142.5" customHeight="1">
      <c r="A228" s="38">
        <v>8</v>
      </c>
      <c r="B228" s="46" t="s">
        <v>131</v>
      </c>
      <c r="C228" s="43" t="s">
        <v>35</v>
      </c>
      <c r="D228" s="46" t="s">
        <v>133</v>
      </c>
      <c r="E228" s="7" t="s">
        <v>10</v>
      </c>
      <c r="F228" s="46">
        <v>1</v>
      </c>
      <c r="G228" s="8"/>
      <c r="H228" s="8">
        <v>83022153.629999995</v>
      </c>
      <c r="I228" s="48">
        <f t="shared" ref="I228:I238" si="65">H228*1.12</f>
        <v>92984812.065600008</v>
      </c>
      <c r="J228" s="8" t="s">
        <v>132</v>
      </c>
      <c r="K228" s="7"/>
      <c r="L228" s="7" t="s">
        <v>15</v>
      </c>
    </row>
    <row r="229" spans="1:12" ht="142.5" customHeight="1">
      <c r="A229" s="38">
        <v>9</v>
      </c>
      <c r="B229" s="46" t="s">
        <v>134</v>
      </c>
      <c r="C229" s="43" t="s">
        <v>113</v>
      </c>
      <c r="D229" s="46" t="s">
        <v>135</v>
      </c>
      <c r="E229" s="7" t="s">
        <v>10</v>
      </c>
      <c r="F229" s="46">
        <v>1</v>
      </c>
      <c r="G229" s="8"/>
      <c r="H229" s="8">
        <v>1068750</v>
      </c>
      <c r="I229" s="48">
        <f t="shared" si="65"/>
        <v>1197000</v>
      </c>
      <c r="J229" s="8" t="s">
        <v>136</v>
      </c>
      <c r="K229" s="7"/>
      <c r="L229" s="7" t="s">
        <v>137</v>
      </c>
    </row>
    <row r="230" spans="1:12" ht="129.75" customHeight="1">
      <c r="A230" s="38">
        <v>10</v>
      </c>
      <c r="B230" s="46" t="s">
        <v>152</v>
      </c>
      <c r="C230" s="43" t="s">
        <v>113</v>
      </c>
      <c r="D230" s="46" t="s">
        <v>153</v>
      </c>
      <c r="E230" s="7" t="s">
        <v>10</v>
      </c>
      <c r="F230" s="46">
        <v>1</v>
      </c>
      <c r="G230" s="8"/>
      <c r="H230" s="8">
        <v>39870</v>
      </c>
      <c r="I230" s="48">
        <f t="shared" si="65"/>
        <v>44654.400000000001</v>
      </c>
      <c r="J230" s="8" t="s">
        <v>186</v>
      </c>
      <c r="K230" s="7"/>
      <c r="L230" s="7" t="s">
        <v>154</v>
      </c>
    </row>
    <row r="231" spans="1:12" ht="165" customHeight="1">
      <c r="A231" s="38">
        <v>11</v>
      </c>
      <c r="B231" s="46" t="s">
        <v>183</v>
      </c>
      <c r="C231" s="46" t="s">
        <v>113</v>
      </c>
      <c r="D231" s="75" t="s">
        <v>184</v>
      </c>
      <c r="E231" s="46" t="s">
        <v>10</v>
      </c>
      <c r="F231" s="46">
        <v>1</v>
      </c>
      <c r="G231" s="8"/>
      <c r="H231" s="8">
        <v>5250000</v>
      </c>
      <c r="I231" s="48">
        <f t="shared" si="65"/>
        <v>5880000.0000000009</v>
      </c>
      <c r="J231" s="8" t="s">
        <v>190</v>
      </c>
      <c r="K231" s="7"/>
      <c r="L231" s="7" t="s">
        <v>185</v>
      </c>
    </row>
    <row r="232" spans="1:12" ht="79.5" customHeight="1">
      <c r="A232" s="38">
        <v>12</v>
      </c>
      <c r="B232" s="46" t="s">
        <v>202</v>
      </c>
      <c r="C232" s="46" t="s">
        <v>35</v>
      </c>
      <c r="D232" s="46" t="s">
        <v>203</v>
      </c>
      <c r="E232" s="46" t="s">
        <v>10</v>
      </c>
      <c r="F232" s="46">
        <v>1</v>
      </c>
      <c r="G232" s="8"/>
      <c r="H232" s="45">
        <v>3700302.9</v>
      </c>
      <c r="I232" s="78">
        <f t="shared" si="65"/>
        <v>4144339.2480000001</v>
      </c>
      <c r="J232" s="45" t="s">
        <v>221</v>
      </c>
      <c r="K232" s="7"/>
      <c r="L232" s="7" t="s">
        <v>15</v>
      </c>
    </row>
    <row r="233" spans="1:12" ht="154.5" customHeight="1">
      <c r="A233" s="38">
        <v>13</v>
      </c>
      <c r="B233" s="36" t="s">
        <v>204</v>
      </c>
      <c r="C233" s="43" t="s">
        <v>35</v>
      </c>
      <c r="D233" s="46" t="s">
        <v>205</v>
      </c>
      <c r="E233" s="42" t="s">
        <v>10</v>
      </c>
      <c r="F233" s="42">
        <v>1</v>
      </c>
      <c r="G233" s="8"/>
      <c r="H233" s="8">
        <v>888000</v>
      </c>
      <c r="I233" s="48">
        <f t="shared" si="65"/>
        <v>994560.00000000012</v>
      </c>
      <c r="J233" s="8" t="s">
        <v>206</v>
      </c>
      <c r="K233" s="7"/>
      <c r="L233" s="7" t="s">
        <v>15</v>
      </c>
    </row>
    <row r="234" spans="1:12" s="77" customFormat="1" ht="183.75" customHeight="1">
      <c r="A234" s="38">
        <v>14</v>
      </c>
      <c r="B234" s="46" t="s">
        <v>231</v>
      </c>
      <c r="C234" s="46" t="s">
        <v>113</v>
      </c>
      <c r="D234" s="46" t="s">
        <v>239</v>
      </c>
      <c r="E234" s="46" t="s">
        <v>10</v>
      </c>
      <c r="F234" s="46">
        <v>1</v>
      </c>
      <c r="G234" s="82"/>
      <c r="H234" s="8">
        <v>4680000</v>
      </c>
      <c r="I234" s="78">
        <f t="shared" si="65"/>
        <v>5241600.0000000009</v>
      </c>
      <c r="J234" s="8" t="s">
        <v>233</v>
      </c>
      <c r="K234" s="7"/>
      <c r="L234" s="46" t="s">
        <v>185</v>
      </c>
    </row>
    <row r="235" spans="1:12" s="77" customFormat="1" ht="154.5" customHeight="1">
      <c r="A235" s="38">
        <v>15</v>
      </c>
      <c r="B235" s="46" t="s">
        <v>232</v>
      </c>
      <c r="C235" s="46" t="s">
        <v>113</v>
      </c>
      <c r="D235" s="75" t="s">
        <v>240</v>
      </c>
      <c r="E235" s="46" t="s">
        <v>10</v>
      </c>
      <c r="F235" s="46">
        <v>1</v>
      </c>
      <c r="G235" s="82"/>
      <c r="H235" s="8">
        <v>3120000</v>
      </c>
      <c r="I235" s="48">
        <f t="shared" si="65"/>
        <v>3494400.0000000005</v>
      </c>
      <c r="J235" s="8" t="s">
        <v>234</v>
      </c>
      <c r="K235" s="7"/>
      <c r="L235" s="46" t="s">
        <v>185</v>
      </c>
    </row>
    <row r="236" spans="1:12" s="77" customFormat="1" ht="154.5" customHeight="1">
      <c r="A236" s="38">
        <v>16</v>
      </c>
      <c r="B236" s="46" t="s">
        <v>235</v>
      </c>
      <c r="C236" s="46" t="s">
        <v>35</v>
      </c>
      <c r="D236" s="46" t="s">
        <v>236</v>
      </c>
      <c r="E236" s="46" t="s">
        <v>10</v>
      </c>
      <c r="F236" s="46">
        <v>1</v>
      </c>
      <c r="G236" s="82"/>
      <c r="H236" s="8">
        <v>760702.1</v>
      </c>
      <c r="I236" s="48">
        <f t="shared" si="65"/>
        <v>851986.35200000007</v>
      </c>
      <c r="J236" s="8" t="s">
        <v>237</v>
      </c>
      <c r="K236" s="7"/>
      <c r="L236" s="46" t="s">
        <v>238</v>
      </c>
    </row>
    <row r="237" spans="1:12" s="77" customFormat="1" ht="154.5" customHeight="1">
      <c r="A237" s="38">
        <v>17</v>
      </c>
      <c r="B237" s="46" t="s">
        <v>282</v>
      </c>
      <c r="C237" s="46" t="s">
        <v>113</v>
      </c>
      <c r="D237" s="46" t="s">
        <v>283</v>
      </c>
      <c r="E237" s="46" t="s">
        <v>10</v>
      </c>
      <c r="F237" s="46">
        <v>1</v>
      </c>
      <c r="G237" s="82"/>
      <c r="H237" s="8">
        <v>6110000</v>
      </c>
      <c r="I237" s="48">
        <f t="shared" si="65"/>
        <v>6843200.0000000009</v>
      </c>
      <c r="J237" s="8" t="s">
        <v>284</v>
      </c>
      <c r="K237" s="7"/>
      <c r="L237" s="46" t="s">
        <v>285</v>
      </c>
    </row>
    <row r="238" spans="1:12" s="77" customFormat="1" ht="154.5" customHeight="1">
      <c r="A238" s="38">
        <v>18</v>
      </c>
      <c r="B238" s="7" t="s">
        <v>295</v>
      </c>
      <c r="C238" s="43" t="s">
        <v>36</v>
      </c>
      <c r="D238" s="7" t="s">
        <v>296</v>
      </c>
      <c r="E238" s="42" t="s">
        <v>10</v>
      </c>
      <c r="F238" s="42">
        <v>1</v>
      </c>
      <c r="G238" s="39"/>
      <c r="H238" s="39">
        <v>36973</v>
      </c>
      <c r="I238" s="48">
        <f t="shared" si="65"/>
        <v>41409.760000000002</v>
      </c>
      <c r="J238" s="7" t="s">
        <v>45</v>
      </c>
      <c r="K238" s="7"/>
      <c r="L238" s="7" t="s">
        <v>15</v>
      </c>
    </row>
    <row r="239" spans="1:12" s="77" customFormat="1" ht="154.5" customHeight="1">
      <c r="A239" s="38">
        <v>19</v>
      </c>
      <c r="B239" s="7" t="s">
        <v>390</v>
      </c>
      <c r="C239" s="43" t="s">
        <v>113</v>
      </c>
      <c r="D239" s="7" t="s">
        <v>391</v>
      </c>
      <c r="E239" s="46" t="s">
        <v>10</v>
      </c>
      <c r="F239" s="46">
        <v>1</v>
      </c>
      <c r="G239" s="82"/>
      <c r="H239" s="8">
        <v>4160000</v>
      </c>
      <c r="I239" s="48">
        <f t="shared" ref="I239" si="66">H239*1.12</f>
        <v>4659200</v>
      </c>
      <c r="J239" s="8" t="s">
        <v>392</v>
      </c>
      <c r="K239" s="7"/>
      <c r="L239" s="46" t="s">
        <v>393</v>
      </c>
    </row>
    <row r="240" spans="1:12" ht="33.75" customHeight="1">
      <c r="A240" s="34"/>
      <c r="B240" s="156" t="s">
        <v>29</v>
      </c>
      <c r="C240" s="156"/>
      <c r="D240" s="156"/>
      <c r="E240" s="156"/>
      <c r="F240" s="156"/>
      <c r="G240" s="156"/>
      <c r="H240" s="27">
        <f>SUM(H221:H239)</f>
        <v>160669514.01999998</v>
      </c>
      <c r="I240" s="27">
        <f>SUM(I221:I239)</f>
        <v>179949855.7024</v>
      </c>
      <c r="J240" s="31"/>
      <c r="K240" s="31"/>
      <c r="L240" s="31"/>
    </row>
    <row r="241" spans="1:12" ht="36.75" customHeight="1">
      <c r="A241" s="34"/>
      <c r="B241" s="156" t="s">
        <v>31</v>
      </c>
      <c r="C241" s="156"/>
      <c r="D241" s="156"/>
      <c r="E241" s="156"/>
      <c r="F241" s="156"/>
      <c r="G241" s="156"/>
      <c r="H241" s="89">
        <f>H212+H240+H219</f>
        <v>825455490.25571454</v>
      </c>
      <c r="I241" s="89">
        <f>I212+I240+I219</f>
        <v>924510149.08640003</v>
      </c>
      <c r="J241" s="31"/>
      <c r="K241" s="31"/>
      <c r="L241" s="31"/>
    </row>
    <row r="242" spans="1:12" ht="31.5" customHeight="1">
      <c r="A242" s="13"/>
      <c r="B242" s="157" t="s">
        <v>32</v>
      </c>
      <c r="C242" s="158"/>
      <c r="D242" s="158"/>
      <c r="E242" s="158"/>
      <c r="F242" s="158"/>
      <c r="G242" s="159"/>
      <c r="H242" s="90">
        <f>H127+H241</f>
        <v>1169113523.8742859</v>
      </c>
      <c r="I242" s="90">
        <f>I241+I127</f>
        <v>1309497146.7392001</v>
      </c>
      <c r="J242" s="17"/>
      <c r="K242" s="18"/>
      <c r="L242" s="18"/>
    </row>
    <row r="243" spans="1:12" ht="30.75" customHeight="1">
      <c r="A243" s="155" t="s">
        <v>246</v>
      </c>
      <c r="B243" s="155"/>
      <c r="C243" s="155"/>
      <c r="D243" s="155"/>
      <c r="E243" s="155"/>
      <c r="F243" s="155"/>
      <c r="G243" s="155"/>
      <c r="H243" s="155"/>
      <c r="I243" s="155"/>
      <c r="J243" s="155"/>
      <c r="K243" s="155"/>
      <c r="L243" s="155"/>
    </row>
    <row r="244" spans="1:12" s="12" customFormat="1" ht="27.75" customHeight="1">
      <c r="A244" s="3"/>
      <c r="B244" s="16"/>
      <c r="C244" s="3"/>
      <c r="D244" s="15"/>
      <c r="E244" s="3"/>
      <c r="F244" s="3"/>
      <c r="G244" s="9"/>
      <c r="H244" s="9"/>
      <c r="I244" s="9"/>
      <c r="J244" s="16"/>
      <c r="K244" s="16"/>
      <c r="L244" s="16"/>
    </row>
    <row r="245" spans="1:12" s="12" customFormat="1" ht="29.25" customHeight="1">
      <c r="A245" s="3"/>
      <c r="B245" s="16"/>
      <c r="C245" s="3"/>
      <c r="D245" s="15"/>
      <c r="E245" s="3"/>
      <c r="F245" s="3"/>
      <c r="G245" s="9"/>
      <c r="H245" s="9"/>
      <c r="I245" s="9"/>
      <c r="J245" s="16"/>
      <c r="K245" s="16"/>
      <c r="L245" s="16"/>
    </row>
    <row r="246" spans="1:12" ht="33.75" customHeight="1"/>
  </sheetData>
  <protectedRanges>
    <protectedRange sqref="F54:F61 C57:C61 B56:C56" name="Диапазон2_4_1"/>
    <protectedRange password="CF7A" sqref="F54:F61 C57:C61 B56:C56"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J2:L4"/>
    <mergeCell ref="B128:L128"/>
    <mergeCell ref="B10:L10"/>
    <mergeCell ref="B110:G110"/>
    <mergeCell ref="B108:L108"/>
    <mergeCell ref="B127:G127"/>
    <mergeCell ref="B11:L11"/>
    <mergeCell ref="B111:L111"/>
    <mergeCell ref="D7:I7"/>
    <mergeCell ref="C6:I6"/>
    <mergeCell ref="D8:I8"/>
    <mergeCell ref="C29:L29"/>
    <mergeCell ref="C30:L30"/>
    <mergeCell ref="C44:L44"/>
    <mergeCell ref="B126:G126"/>
    <mergeCell ref="C51:L51"/>
    <mergeCell ref="B129:L129"/>
    <mergeCell ref="A243:L243"/>
    <mergeCell ref="B241:G241"/>
    <mergeCell ref="B242:G242"/>
    <mergeCell ref="B220:L220"/>
    <mergeCell ref="B212:G212"/>
    <mergeCell ref="B213:L213"/>
    <mergeCell ref="B219:G219"/>
    <mergeCell ref="B240:G240"/>
  </mergeCells>
  <pageMargins left="0.51181102362204722" right="0.51181102362204722" top="0.74803149606299213" bottom="0.74803149606299213" header="0.31496062992125984" footer="0.31496062992125984"/>
  <pageSetup paperSize="9" scale="42" fitToHeight="0" orientation="landscape" r:id="rId1"/>
  <rowBreaks count="1" manualBreakCount="1">
    <brk id="127" max="9" man="1"/>
  </rowBreaks>
</worksheet>
</file>

<file path=xl/worksheets/sheet2.xml><?xml version="1.0" encoding="utf-8"?>
<worksheet xmlns="http://schemas.openxmlformats.org/spreadsheetml/2006/main" xmlns:r="http://schemas.openxmlformats.org/officeDocument/2006/relationships">
  <dimension ref="A1:B1"/>
  <sheetViews>
    <sheetView workbookViewId="0">
      <selection sqref="A1:B1"/>
    </sheetView>
  </sheetViews>
  <sheetFormatPr defaultRowHeight="15"/>
  <cols>
    <col min="1" max="1" width="16.140625" style="65" customWidth="1"/>
    <col min="2" max="2" width="20.85546875" style="65" customWidth="1"/>
  </cols>
  <sheetData>
    <row r="1" spans="1:2" ht="31.5" customHeight="1">
      <c r="A1" s="72">
        <f>1*ПЗ!H242</f>
        <v>1169113523.8742859</v>
      </c>
      <c r="B1" s="73">
        <f>ПЗ!I242/1.12</f>
        <v>1169193881.0171428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2014-07-01T10:40:22Z</cp:lastPrinted>
  <dcterms:created xsi:type="dcterms:W3CDTF">2012-01-05T05:15:13Z</dcterms:created>
  <dcterms:modified xsi:type="dcterms:W3CDTF">2014-08-21T10:04:21Z</dcterms:modified>
</cp:coreProperties>
</file>