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5085" windowWidth="23895" windowHeight="6690"/>
  </bookViews>
  <sheets>
    <sheet name="ПЗ" sheetId="7" r:id="rId1"/>
    <sheet name="Лист1" sheetId="11" r:id="rId2"/>
  </sheets>
  <definedNames>
    <definedName name="_xlnm.Print_Area" localSheetId="0">ПЗ!$A$1:$L$201</definedName>
  </definedNames>
  <calcPr calcId="145621"/>
</workbook>
</file>

<file path=xl/calcChain.xml><?xml version="1.0" encoding="utf-8"?>
<calcChain xmlns="http://schemas.openxmlformats.org/spreadsheetml/2006/main">
  <c r="I92" i="7" l="1"/>
  <c r="H92" i="7"/>
  <c r="H91" i="7" l="1"/>
  <c r="I91" i="7"/>
  <c r="H90" i="7"/>
  <c r="I90" i="7"/>
  <c r="H89" i="7"/>
  <c r="I89" i="7"/>
  <c r="H81" i="7" l="1"/>
  <c r="I81" i="7"/>
  <c r="H82" i="7"/>
  <c r="I82" i="7"/>
  <c r="H83" i="7"/>
  <c r="I83" i="7"/>
  <c r="H84" i="7"/>
  <c r="I84" i="7"/>
  <c r="H85" i="7"/>
  <c r="I85" i="7"/>
  <c r="H86" i="7"/>
  <c r="I86" i="7"/>
  <c r="H87" i="7"/>
  <c r="I87" i="7"/>
  <c r="H88" i="7"/>
  <c r="I88" i="7"/>
  <c r="I171" i="7" l="1"/>
  <c r="H171" i="7"/>
  <c r="I170" i="7"/>
  <c r="I169" i="7"/>
  <c r="H80" i="7" l="1"/>
  <c r="I80" i="7"/>
  <c r="H76" i="7" l="1"/>
  <c r="I76" i="7" s="1"/>
  <c r="H77" i="7"/>
  <c r="I77" i="7"/>
  <c r="H78" i="7"/>
  <c r="I78" i="7"/>
  <c r="H79" i="7"/>
  <c r="I79" i="7"/>
  <c r="H75" i="7" l="1"/>
  <c r="I75" i="7" s="1"/>
  <c r="I168" i="7" l="1"/>
  <c r="I111" i="7" l="1"/>
  <c r="H111" i="7"/>
  <c r="I110" i="7"/>
  <c r="H74" i="7"/>
  <c r="I74" i="7"/>
  <c r="I167" i="7"/>
  <c r="I166" i="7"/>
  <c r="I165" i="7"/>
  <c r="H198" i="7" l="1"/>
  <c r="I197" i="7"/>
  <c r="I198" i="7" s="1"/>
  <c r="H70" i="7"/>
  <c r="I70" i="7"/>
  <c r="H71" i="7"/>
  <c r="I71" i="7"/>
  <c r="H72" i="7"/>
  <c r="I72" i="7"/>
  <c r="H73" i="7"/>
  <c r="I73" i="7"/>
  <c r="G73" i="7"/>
  <c r="G72" i="7"/>
  <c r="G71" i="7"/>
  <c r="G70" i="7"/>
  <c r="I65" i="7" l="1"/>
  <c r="I66" i="7"/>
  <c r="I67" i="7"/>
  <c r="I68" i="7"/>
  <c r="I69" i="7"/>
  <c r="H65" i="7"/>
  <c r="H66" i="7"/>
  <c r="H67" i="7"/>
  <c r="H68" i="7"/>
  <c r="H69" i="7"/>
  <c r="G69" i="7"/>
  <c r="G68" i="7"/>
  <c r="G67" i="7"/>
  <c r="G66" i="7"/>
  <c r="G65" i="7"/>
  <c r="I109" i="7" l="1"/>
  <c r="I108" i="7"/>
  <c r="I107" i="7"/>
  <c r="I164" i="7"/>
  <c r="H163" i="7"/>
  <c r="I163" i="7" s="1"/>
  <c r="I162" i="7"/>
  <c r="I106" i="7" l="1"/>
  <c r="H64" i="7" l="1"/>
  <c r="I64" i="7" s="1"/>
  <c r="G63" i="7"/>
  <c r="H63" i="7" s="1"/>
  <c r="I63" i="7" s="1"/>
  <c r="G62" i="7"/>
  <c r="H62" i="7" s="1"/>
  <c r="I62" i="7" s="1"/>
  <c r="G61" i="7"/>
  <c r="H61" i="7" s="1"/>
  <c r="I61" i="7" s="1"/>
  <c r="G60" i="7"/>
  <c r="H60" i="7" s="1"/>
  <c r="I60" i="7" s="1"/>
  <c r="G59" i="7"/>
  <c r="H59" i="7" s="1"/>
  <c r="I59" i="7" s="1"/>
  <c r="G58" i="7"/>
  <c r="H58" i="7" s="1"/>
  <c r="I58" i="7" s="1"/>
  <c r="G57" i="7"/>
  <c r="H57" i="7" s="1"/>
  <c r="I57" i="7" s="1"/>
  <c r="G56" i="7"/>
  <c r="H56" i="7" s="1"/>
  <c r="I56" i="7" s="1"/>
  <c r="G55" i="7"/>
  <c r="H55" i="7" s="1"/>
  <c r="I55" i="7" s="1"/>
  <c r="G54" i="7"/>
  <c r="H54" i="7" s="1"/>
  <c r="I54" i="7" s="1"/>
  <c r="I161" i="7" l="1"/>
  <c r="I160" i="7"/>
  <c r="I159" i="7"/>
  <c r="I158" i="7" l="1"/>
  <c r="I157" i="7"/>
  <c r="I156" i="7"/>
  <c r="I155" i="7"/>
  <c r="I154" i="7"/>
  <c r="H53" i="7" l="1"/>
  <c r="I53" i="7" s="1"/>
  <c r="G53" i="7"/>
  <c r="H52" i="7"/>
  <c r="I52" i="7" s="1"/>
  <c r="G52" i="7"/>
  <c r="I153" i="7" l="1"/>
  <c r="I152" i="7"/>
  <c r="I151" i="7"/>
  <c r="H177" i="7"/>
  <c r="I176" i="7"/>
  <c r="I175" i="7"/>
  <c r="I104" i="7" l="1"/>
  <c r="I105" i="7"/>
  <c r="H51" i="7" l="1"/>
  <c r="I51" i="7" l="1"/>
  <c r="I150" i="7"/>
  <c r="I196" i="7" l="1"/>
  <c r="I174" i="7"/>
  <c r="I149" i="7"/>
  <c r="H50" i="7"/>
  <c r="I50" i="7" s="1"/>
  <c r="H49" i="7"/>
  <c r="I49" i="7" s="1"/>
  <c r="I195" i="7" l="1"/>
  <c r="I148" i="7" l="1"/>
  <c r="H48" i="7" l="1"/>
  <c r="H47" i="7"/>
  <c r="H46" i="7"/>
  <c r="I46" i="7" s="1"/>
  <c r="H45" i="7"/>
  <c r="I147" i="7"/>
  <c r="I146" i="7"/>
  <c r="I145" i="7"/>
  <c r="I144" i="7"/>
  <c r="I142" i="7"/>
  <c r="I143" i="7"/>
  <c r="I45" i="7" l="1"/>
  <c r="I48" i="7"/>
  <c r="I47" i="7"/>
  <c r="I141" i="7"/>
  <c r="H42" i="7"/>
  <c r="H43" i="7"/>
  <c r="I43" i="7" s="1"/>
  <c r="H41" i="7"/>
  <c r="I41" i="7" s="1"/>
  <c r="I42" i="7" l="1"/>
  <c r="I39" i="7"/>
  <c r="I40" i="7"/>
  <c r="I94" i="7"/>
  <c r="I95" i="7" s="1"/>
  <c r="H95" i="7"/>
  <c r="I97" i="7"/>
  <c r="I98" i="7"/>
  <c r="I99" i="7"/>
  <c r="I194" i="7" l="1"/>
  <c r="I192" i="7"/>
  <c r="I193" i="7"/>
  <c r="I38" i="7"/>
  <c r="H140" i="7"/>
  <c r="I140"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115" i="7"/>
  <c r="H116" i="7"/>
  <c r="I116" i="7" s="1"/>
  <c r="G118" i="7"/>
  <c r="H118" i="7" s="1"/>
  <c r="I118" i="7" s="1"/>
  <c r="G119" i="7"/>
  <c r="H119" i="7" s="1"/>
  <c r="I119" i="7" s="1"/>
  <c r="G120" i="7"/>
  <c r="H120" i="7" s="1"/>
  <c r="I120" i="7" s="1"/>
  <c r="G121" i="7"/>
  <c r="H121" i="7" s="1"/>
  <c r="I121" i="7" s="1"/>
  <c r="G122" i="7"/>
  <c r="H122" i="7" s="1"/>
  <c r="I122" i="7" s="1"/>
  <c r="H123" i="7"/>
  <c r="I123" i="7" s="1"/>
  <c r="H124" i="7"/>
  <c r="I124" i="7" s="1"/>
  <c r="H125" i="7"/>
  <c r="I125" i="7" s="1"/>
  <c r="H126" i="7"/>
  <c r="I126" i="7" s="1"/>
  <c r="H127" i="7"/>
  <c r="I127" i="7" s="1"/>
  <c r="H128" i="7"/>
  <c r="I128" i="7" s="1"/>
  <c r="H129" i="7"/>
  <c r="I129" i="7" s="1"/>
  <c r="H130" i="7"/>
  <c r="H131" i="7"/>
  <c r="I131" i="7" s="1"/>
  <c r="H132" i="7"/>
  <c r="I132" i="7" s="1"/>
  <c r="H133" i="7"/>
  <c r="I133" i="7" s="1"/>
  <c r="H134" i="7"/>
  <c r="I134" i="7" s="1"/>
  <c r="H135" i="7"/>
  <c r="I135" i="7" s="1"/>
  <c r="H136" i="7"/>
  <c r="I136" i="7" s="1"/>
  <c r="H137" i="7"/>
  <c r="I137" i="7" s="1"/>
  <c r="I138" i="7"/>
  <c r="I139" i="7"/>
  <c r="H117" i="7"/>
  <c r="G117" i="7" s="1"/>
  <c r="I191" i="7"/>
  <c r="I179" i="7"/>
  <c r="I180" i="7"/>
  <c r="I181" i="7"/>
  <c r="I182" i="7"/>
  <c r="I184" i="7"/>
  <c r="I185" i="7"/>
  <c r="I186" i="7"/>
  <c r="I187" i="7"/>
  <c r="I188" i="7"/>
  <c r="I189" i="7"/>
  <c r="I190" i="7"/>
  <c r="I173" i="7"/>
  <c r="I177" i="7" s="1"/>
  <c r="I102" i="7"/>
  <c r="I103" i="7"/>
  <c r="H199" i="7" l="1"/>
  <c r="H112" i="7"/>
  <c r="I130" i="7"/>
  <c r="I115" i="7"/>
  <c r="I12" i="7"/>
  <c r="I34" i="7"/>
  <c r="I112" i="7" l="1"/>
  <c r="I199" i="7"/>
  <c r="H200" i="7"/>
  <c r="A1" i="11" s="1"/>
  <c r="I200" i="7" l="1"/>
  <c r="B1" i="11" s="1"/>
</calcChain>
</file>

<file path=xl/sharedStrings.xml><?xml version="1.0" encoding="utf-8"?>
<sst xmlns="http://schemas.openxmlformats.org/spreadsheetml/2006/main" count="1198" uniqueCount="451">
  <si>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</si>
  <si>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</si>
  <si>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</si>
  <si>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</si>
  <si>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</si>
  <si>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</si>
  <si>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</si>
  <si>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</si>
  <si>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</si>
  <si>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</si>
  <si>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</si>
  <si>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</si>
  <si>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</si>
  <si>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</si>
  <si>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</si>
  <si>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</si>
  <si>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</si>
  <si>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</si>
  <si>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</si>
  <si>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</si>
  <si>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</si>
  <si>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</si>
  <si>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</si>
  <si>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</si>
  <si>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</si>
  <si>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</si>
  <si>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</si>
  <si>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</si>
  <si>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</si>
  <si>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</si>
  <si>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</si>
  <si>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</si>
  <si>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</si>
  <si>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</si>
  <si>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</si>
  <si>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</si>
  <si>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</si>
  <si>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</si>
  <si>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</si>
  <si>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</si>
  <si>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</si>
  <si>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</si>
  <si>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</si>
  <si>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</si>
  <si>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</si>
  <si>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</si>
  <si>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</si>
  <si>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</si>
  <si>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</si>
  <si>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</si>
  <si>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</si>
  <si>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</si>
  <si>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</si>
  <si>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</si>
  <si>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</si>
  <si>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</si>
  <si>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</si>
  <si>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</si>
  <si>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</si>
  <si>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</si>
  <si>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</si>
  <si>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</si>
  <si>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</si>
  <si>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</si>
  <si>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</si>
  <si>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</si>
  <si>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</si>
  <si>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</si>
  <si>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</si>
  <si>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</si>
  <si>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</si>
  <si>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</si>
  <si>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</si>
  <si>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</si>
  <si>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</si>
  <si>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</si>
  <si>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</si>
  <si>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</si>
  <si>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</si>
  <si>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</si>
  <si>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</si>
  <si>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</si>
  <si>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</si>
  <si>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</si>
  <si>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</si>
  <si>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</si>
  <si>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</si>
  <si>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</si>
  <si>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</si>
  <si>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</si>
  <si>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</si>
  <si>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</si>
  <si>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</si>
  <si>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</si>
  <si>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</si>
  <si>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</si>
  <si>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</si>
  <si>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</si>
  <si>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</si>
  <si>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</si>
  <si>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</si>
  <si>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</si>
  <si>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</si>
  <si>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</si>
  <si>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</si>
  <si>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</si>
  <si>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</si>
  <si>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</si>
  <si>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</si>
  <si>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</si>
  <si>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</si>
  <si>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</si>
  <si>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</si>
  <si>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</si>
  <si>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</si>
  <si>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</si>
  <si>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</si>
  <si>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</si>
  <si>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</si>
  <si>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</si>
  <si>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</si>
  <si>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</si>
  <si>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</si>
  <si>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</si>
  <si>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</si>
  <si>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</si>
  <si>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</si>
  <si>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</si>
  <si>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</si>
  <si>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</si>
  <si>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</si>
  <si>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</si>
  <si>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</si>
  <si>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</si>
  <si>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</si>
  <si>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</si>
  <si>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</si>
  <si>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</si>
  <si>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</si>
  <si>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</si>
  <si>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</si>
  <si>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</si>
  <si>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</si>
  <si>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</si>
  <si>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</si>
  <si>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</si>
  <si>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</si>
  <si>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</si>
  <si>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</si>
  <si>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</si>
  <si>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</si>
  <si>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</si>
  <si>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</si>
  <si>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</si>
  <si>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</si>
  <si>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</si>
  <si>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</si>
  <si>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</si>
  <si>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</si>
  <si>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</si>
  <si>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</si>
  <si>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</si>
  <si>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</si>
  <si>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</si>
  <si>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</si>
  <si>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</si>
  <si>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</si>
  <si>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</si>
  <si>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</si>
  <si>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</si>
  <si>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</si>
  <si>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</si>
  <si>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</si>
  <si>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</si>
  <si>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</si>
  <si>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</si>
  <si>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</si>
  <si>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</si>
  <si>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</si>
  <si>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</si>
  <si>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</si>
  <si>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</si>
  <si>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</si>
  <si>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</si>
  <si>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</si>
  <si>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</si>
  <si>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</si>
  <si>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</si>
  <si>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</si>
  <si>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</si>
  <si>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</si>
  <si>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</si>
  <si>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</si>
  <si>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</si>
  <si>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</si>
  <si>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</si>
  <si>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</si>
  <si>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</si>
  <si>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</si>
  <si>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</si>
  <si>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</si>
  <si>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</si>
  <si>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</si>
  <si>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</si>
  <si>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</si>
  <si>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</si>
  <si>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</si>
  <si>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</si>
  <si>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</si>
  <si>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</si>
  <si>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</si>
  <si>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</si>
  <si>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</si>
  <si>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</si>
  <si>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</si>
  <si>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</si>
  <si>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</si>
  <si>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</si>
  <si>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</si>
  <si>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</si>
  <si>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</si>
  <si>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</si>
  <si>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</si>
  <si>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</si>
  <si>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</si>
  <si>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</si>
  <si>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</si>
  <si>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</si>
  <si>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</si>
  <si>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</si>
  <si>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</si>
  <si>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</si>
  <si>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</si>
  <si>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</si>
  <si>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</si>
  <si>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</si>
  <si>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</si>
  <si>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</si>
  <si>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</si>
  <si>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</si>
  <si>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</si>
  <si>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</si>
  <si>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</si>
  <si>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</si>
  <si>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</si>
  <si>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</si>
  <si>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</si>
  <si>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</si>
  <si>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</si>
  <si>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</si>
  <si>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</si>
  <si>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</si>
  <si>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</si>
  <si>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</si>
  <si>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</si>
  <si>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</si>
  <si>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</si>
  <si>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</si>
  <si>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</si>
  <si>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</si>
  <si>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</si>
  <si>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</si>
  <si>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</si>
  <si>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</si>
  <si>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</si>
  <si>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</si>
  <si>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</si>
  <si>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</si>
  <si>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</si>
  <si>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</si>
  <si>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</si>
  <si>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</si>
  <si>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</si>
  <si>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</si>
  <si>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</si>
  <si>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</si>
  <si>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</si>
  <si>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</si>
  <si>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</si>
  <si>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</si>
  <si>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</si>
  <si>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</si>
  <si>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</si>
  <si>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</si>
  <si>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</si>
  <si>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</si>
  <si>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</si>
  <si>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</si>
  <si>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</si>
  <si>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</si>
  <si>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</si>
  <si>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</si>
  <si>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</si>
  <si>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</si>
  <si>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</si>
  <si>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</si>
  <si>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</si>
  <si>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</si>
  <si>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</si>
  <si>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</si>
  <si>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</si>
  <si>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</si>
  <si>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</si>
  <si>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</si>
  <si>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Республики Казахстан</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</si>
  <si>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</si>
  <si>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</si>
  <si>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</si>
  <si>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</si>
  <si>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</si>
  <si>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</si>
  <si>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</si>
  <si>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</si>
  <si>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</si>
  <si>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</si>
  <si>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</si>
  <si>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</si>
  <si>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</si>
  <si>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</si>
  <si>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</si>
  <si>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</si>
  <si>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</si>
  <si>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</si>
  <si>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</si>
  <si>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</si>
  <si>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</si>
  <si>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</si>
  <si>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</si>
  <si>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</si>
  <si>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</si>
  <si>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</si>
  <si>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</si>
  <si>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</si>
  <si>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</si>
  <si>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</si>
  <si>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</si>
  <si>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</si>
  <si>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</si>
  <si>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</si>
  <si>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</si>
  <si>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</si>
  <si>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Точность аналогового выхода не более ± 1.0%; точность цифрового измерителя не более ± 1.0%;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минимальное позиционное разрешение не более 0.1 мм; максимальная частота повторения не менее 10000 Гц сборов дискретных данных (1000 Гц каждый импульс); разрешение измерения не более 0.1% от полной шкалы; частота дискретизации мощности не менее 10 Гц; должна присутствовать поддержка интерфейсами GPIB, USB и RS-232; питание от 90 до 260 В переменного тока, 50/60 Гц; заряжаемая Li-ионная батарея не менее 4400 мА-час, размер измерителя мощности и энергии не более (В х Ш х Г) 152 х 229 х 53 мм; вес не более 1.25 кг.</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</si>
  <si>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</si>
  <si>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</si>
  <si>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</si>
  <si>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</si>
  <si>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</si>
  <si>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Диапазон затухания от 10⁷:1 до 3000:1; рабочий диапазон длин волн от 380 до 2200 нм;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57.2 мм; </t>
  </si>
  <si>
    <t xml:space="preserve">Фиксированный аттенюатор энергии лазерных импульсов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</si>
  <si>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смещение пучка 4 мм; размеры не более 61 мм х 45.7 мм х 46 мм;</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</si>
  <si>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</si>
  <si>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</si>
  <si>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</si>
  <si>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Диапазон измерения мощности при использовании термоэлектрического сенсора от 0.01 мВт до 29.9 кВт, при использовании оптического сенсора от 1нВт до 99.9 мВт; разрешение измеряемой мощности не более ±0.1% от полной шкалы; точность цифрового дисплея не более ±1.0% от чтения; точность аналогового измерителя не более ±3.0%; точность аналогового выхода не более ±1.0%; размер дисплея не менее 26 х 89 мм; частота обновления дисплея не менее 3 рас в секунду; градуировка верхней шкалы аналогового измерителя от 0 до 10 со 100 делениями, градуировка нижней шкалы от 0 до 3 с 60 делениями; время отклика налогового измерителя не менее 80 мс; питание от двух алкалиновых батарей на 9В или от адаптера 90 до 260 В переменного тока 50/60 Hz; размеры не более (В х Ш х Г) 193 х 117 х 46 мм; вес не более 0.8 кг.</t>
  </si>
  <si>
    <t>Определитель лазерной мощности и энергии</t>
  </si>
  <si>
    <t>Диапазон измерения мощности при использовании термоэлектрического сенсора от 10 мкВт до 30 кВт, при использовании оптического сенсора от 1 нВт до 300.0 мВт; диапазон измерения энергии при использовании пироэлектрического сенсора от 1 нДж до 300.0 Дж; разрешение измерения не более 0.1% от полной шкалы; точность цифрового измерителя не более ± 1.0%; точность аналогового выхода неболее ± 1.0 %; погрешность не более ± 1.0 %;  частота дискретизации по мощности не менее 10 Гц; максимальная частота повторения импульса не менее 300 Гц; размер дисплея не менее 58 х 73 мм; аналоговый выход 1, 2 или 5 В (по выбору пользователя); внутренний триггер от 2 до 20% от полного масштаба; питание от 100 до 240 В переменного тока 50/60 Гц и от никель-металлогидридных батарей; размеры не более (В х Ш х Г) 200 х 100 х 40 мм; вес не более 1.0 кг.</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</si>
  <si>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</si>
  <si>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</si>
  <si>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</si>
  <si>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</si>
  <si>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</si>
  <si>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</si>
  <si>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</si>
  <si>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</si>
  <si>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</si>
  <si>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</si>
  <si>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</si>
  <si>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</si>
  <si>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</si>
  <si>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</si>
  <si>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</si>
  <si>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</si>
  <si>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</si>
  <si>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</si>
  <si>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</si>
  <si>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</si>
  <si>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</si>
  <si>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</si>
  <si>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</si>
  <si>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</si>
  <si>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</si>
  <si>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</si>
  <si>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</si>
  <si>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</si>
  <si>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</si>
  <si>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</si>
  <si>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</si>
  <si>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</si>
  <si>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</si>
  <si>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</si>
  <si>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</si>
  <si>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</si>
  <si>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</si>
  <si>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</si>
  <si>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</si>
  <si>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</si>
  <si>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</si>
  <si>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</si>
  <si>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</si>
  <si>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</si>
  <si>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</si>
  <si>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</si>
  <si>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</si>
  <si>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</si>
  <si>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</si>
  <si>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</si>
  <si>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</si>
  <si>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</si>
  <si>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</si>
  <si>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</si>
  <si>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</si>
  <si>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 xml:space="preserve"> со дня вступления в силу договора до 30 сентября 2014 года</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</si>
  <si>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</si>
  <si>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</si>
  <si>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</si>
  <si>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</si>
  <si>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</si>
  <si>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</si>
  <si>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</si>
  <si>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</si>
  <si>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</si>
  <si>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</si>
  <si>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</si>
  <si>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</si>
  <si>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</si>
  <si>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</si>
  <si>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</si>
  <si>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</si>
  <si>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</si>
  <si>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</si>
  <si>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</si>
  <si>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</si>
  <si>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</si>
  <si>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</si>
  <si>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</si>
  <si>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</si>
  <si>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</si>
  <si>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</si>
  <si>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</si>
  <si>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</si>
  <si>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</si>
  <si>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</si>
  <si>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</si>
  <si>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</si>
  <si>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</si>
  <si>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(с дополнениями и изменениями по Приказу от 22 июля 2014 года № 90)</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</si>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</sst>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
      <sz val="11"/>
      <color indexed="10"/>
      <name val="Times New Roman"/>
      <family val="1"/>
      <charset val="204"/>
    </font>
    <font>
      <sz val="12"/>
      <color theme="1"/>
      <name val="Times"/>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5">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cellStyleXfs>
  <cellXfs count="182">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0" fontId="4" fillId="2" borderId="1" xfId="14" applyFont="1" applyFill="1" applyBorder="1" applyAlignment="1">
      <alignment horizontal="left"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4" fillId="2" borderId="1" xfId="2" applyNumberFormat="1" applyFont="1" applyFill="1" applyBorder="1" applyAlignment="1" applyProtection="1">
      <alignment horizontal="center" vertical="center" wrapText="1"/>
      <protection locked="0"/>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cellXfs>
  <cellStyles count="15">
    <cellStyle name="Normal 2" xfId="11"/>
    <cellStyle name="Normal 4 2" xfId="14"/>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04"/>
  <sheetViews>
    <sheetView tabSelected="1" view="pageBreakPreview" topLeftCell="A73" zoomScale="50" zoomScaleNormal="90" zoomScaleSheetLayoutView="50" workbookViewId="0">
      <selection activeCell="I75" sqref="I75"/>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62" t="s">
        <v>64</v>
      </c>
      <c r="K2" s="162"/>
      <c r="L2" s="162"/>
    </row>
    <row r="3" spans="1:12" x14ac:dyDescent="0.25">
      <c r="A3" s="1"/>
      <c r="B3" s="1"/>
      <c r="C3" s="1"/>
      <c r="D3" s="1"/>
      <c r="E3" s="1"/>
      <c r="F3" s="1"/>
      <c r="G3" s="1"/>
      <c r="H3" s="1"/>
      <c r="I3" s="1"/>
      <c r="J3" s="162"/>
      <c r="K3" s="162"/>
      <c r="L3" s="162"/>
    </row>
    <row r="4" spans="1:12" x14ac:dyDescent="0.25">
      <c r="A4" s="1"/>
      <c r="B4" s="1"/>
      <c r="C4" s="1"/>
      <c r="D4" s="1"/>
      <c r="E4" s="1"/>
      <c r="F4" s="1"/>
      <c r="G4" s="1"/>
      <c r="H4" s="1"/>
      <c r="I4" s="1"/>
      <c r="J4" s="162"/>
      <c r="K4" s="162"/>
      <c r="L4" s="162"/>
    </row>
    <row r="5" spans="1:12" x14ac:dyDescent="0.25">
      <c r="A5" s="1"/>
      <c r="B5" s="1"/>
      <c r="C5" s="1"/>
      <c r="D5" s="1"/>
      <c r="E5" s="1"/>
      <c r="F5" s="1"/>
      <c r="G5" s="1"/>
      <c r="H5" s="1"/>
      <c r="I5" s="1"/>
      <c r="J5" s="41"/>
      <c r="K5" s="41"/>
      <c r="L5" s="41"/>
    </row>
    <row r="6" spans="1:12" x14ac:dyDescent="0.25">
      <c r="A6" s="1"/>
      <c r="B6" s="1"/>
      <c r="C6" s="177" t="s">
        <v>62</v>
      </c>
      <c r="D6" s="177"/>
      <c r="E6" s="177"/>
      <c r="F6" s="177"/>
      <c r="G6" s="177"/>
      <c r="H6" s="177"/>
      <c r="I6" s="177"/>
      <c r="J6" s="41"/>
      <c r="K6" s="41"/>
      <c r="L6" s="41"/>
    </row>
    <row r="7" spans="1:12" ht="15" customHeight="1" x14ac:dyDescent="0.25">
      <c r="A7" s="1"/>
      <c r="B7" s="1"/>
      <c r="D7" s="177" t="s">
        <v>63</v>
      </c>
      <c r="E7" s="177"/>
      <c r="F7" s="177"/>
      <c r="G7" s="177"/>
      <c r="H7" s="177"/>
      <c r="I7" s="177"/>
      <c r="J7" s="1"/>
      <c r="K7" s="1"/>
      <c r="L7" s="10"/>
    </row>
    <row r="8" spans="1:12" ht="15" customHeight="1" x14ac:dyDescent="0.25">
      <c r="A8" s="35"/>
      <c r="B8" s="35"/>
      <c r="C8" s="35"/>
      <c r="D8" s="178" t="s">
        <v>445</v>
      </c>
      <c r="E8" s="178"/>
      <c r="F8" s="178"/>
      <c r="G8" s="178"/>
      <c r="H8" s="178"/>
      <c r="I8" s="178"/>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66" t="s">
        <v>34</v>
      </c>
      <c r="C10" s="167"/>
      <c r="D10" s="167"/>
      <c r="E10" s="167"/>
      <c r="F10" s="167"/>
      <c r="G10" s="167"/>
      <c r="H10" s="167"/>
      <c r="I10" s="167"/>
      <c r="J10" s="167"/>
      <c r="K10" s="167"/>
      <c r="L10" s="168"/>
    </row>
    <row r="11" spans="1:12" ht="27.75" customHeight="1" x14ac:dyDescent="0.25">
      <c r="A11" s="20"/>
      <c r="B11" s="174" t="s">
        <v>26</v>
      </c>
      <c r="C11" s="175"/>
      <c r="D11" s="175"/>
      <c r="E11" s="175"/>
      <c r="F11" s="175"/>
      <c r="G11" s="175"/>
      <c r="H11" s="175"/>
      <c r="I11" s="175"/>
      <c r="J11" s="175"/>
      <c r="K11" s="175"/>
      <c r="L11" s="176"/>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79" t="s">
        <v>289</v>
      </c>
      <c r="D29" s="180"/>
      <c r="E29" s="180"/>
      <c r="F29" s="180"/>
      <c r="G29" s="180"/>
      <c r="H29" s="180"/>
      <c r="I29" s="180"/>
      <c r="J29" s="180"/>
      <c r="K29" s="180"/>
      <c r="L29" s="181"/>
    </row>
    <row r="30" spans="1:12" s="77" customFormat="1" ht="71.25" customHeight="1" x14ac:dyDescent="0.25">
      <c r="A30" s="47">
        <v>19</v>
      </c>
      <c r="B30" s="36" t="s">
        <v>128</v>
      </c>
      <c r="C30" s="179" t="s">
        <v>289</v>
      </c>
      <c r="D30" s="180"/>
      <c r="E30" s="180"/>
      <c r="F30" s="180"/>
      <c r="G30" s="180"/>
      <c r="H30" s="180"/>
      <c r="I30" s="180"/>
      <c r="J30" s="180"/>
      <c r="K30" s="180"/>
      <c r="L30" s="181"/>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79" t="s">
        <v>289</v>
      </c>
      <c r="D44" s="180"/>
      <c r="E44" s="180"/>
      <c r="F44" s="180"/>
      <c r="G44" s="180"/>
      <c r="H44" s="180"/>
      <c r="I44" s="180"/>
      <c r="J44" s="180"/>
      <c r="K44" s="180"/>
      <c r="L44" s="181"/>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77" customFormat="1" ht="93" customHeight="1" x14ac:dyDescent="0.25">
      <c r="A51" s="38">
        <v>40</v>
      </c>
      <c r="B51" s="126" t="s">
        <v>302</v>
      </c>
      <c r="C51" s="127" t="s">
        <v>14</v>
      </c>
      <c r="D51" s="7" t="s">
        <v>303</v>
      </c>
      <c r="E51" s="129" t="s">
        <v>144</v>
      </c>
      <c r="F51" s="143">
        <v>973.9</v>
      </c>
      <c r="G51" s="93">
        <v>102.68</v>
      </c>
      <c r="H51" s="93">
        <f t="shared" ref="H51" si="6">F51*G51</f>
        <v>100000.05200000001</v>
      </c>
      <c r="I51" s="130">
        <f t="shared" ref="I51:I61" si="7">H51*1.12</f>
        <v>112000.05824000003</v>
      </c>
      <c r="J51" s="8" t="s">
        <v>411</v>
      </c>
      <c r="K51" s="45" t="s">
        <v>17</v>
      </c>
      <c r="L51" s="45" t="s">
        <v>304</v>
      </c>
    </row>
    <row r="52" spans="1:12" s="77" customFormat="1" ht="165" customHeight="1" x14ac:dyDescent="0.25">
      <c r="A52" s="47">
        <v>41</v>
      </c>
      <c r="B52" s="126" t="s">
        <v>317</v>
      </c>
      <c r="C52" s="127" t="s">
        <v>14</v>
      </c>
      <c r="D52" s="7" t="s">
        <v>320</v>
      </c>
      <c r="E52" s="85" t="s">
        <v>78</v>
      </c>
      <c r="F52" s="44">
        <v>1</v>
      </c>
      <c r="G52" s="5">
        <f>5888781/1.12</f>
        <v>5257840.1785714282</v>
      </c>
      <c r="H52" s="5">
        <f>5888781/1.12</f>
        <v>5257840.1785714282</v>
      </c>
      <c r="I52" s="130">
        <f t="shared" si="7"/>
        <v>5888781</v>
      </c>
      <c r="J52" s="8" t="s">
        <v>243</v>
      </c>
      <c r="K52" s="45" t="s">
        <v>17</v>
      </c>
      <c r="L52" s="45" t="s">
        <v>15</v>
      </c>
    </row>
    <row r="53" spans="1:12" s="77" customFormat="1" ht="93" customHeight="1" x14ac:dyDescent="0.25">
      <c r="A53" s="47">
        <v>42</v>
      </c>
      <c r="B53" s="126" t="s">
        <v>318</v>
      </c>
      <c r="C53" s="127" t="s">
        <v>14</v>
      </c>
      <c r="D53" s="7" t="s">
        <v>321</v>
      </c>
      <c r="E53" s="85" t="s">
        <v>78</v>
      </c>
      <c r="F53" s="44">
        <v>1</v>
      </c>
      <c r="G53" s="5">
        <f>432201/1.12</f>
        <v>385893.74999999994</v>
      </c>
      <c r="H53" s="5">
        <f>432201/1.12</f>
        <v>385893.74999999994</v>
      </c>
      <c r="I53" s="130">
        <f t="shared" si="7"/>
        <v>432201</v>
      </c>
      <c r="J53" s="8" t="s">
        <v>319</v>
      </c>
      <c r="K53" s="45" t="s">
        <v>17</v>
      </c>
      <c r="L53" s="45" t="s">
        <v>15</v>
      </c>
    </row>
    <row r="54" spans="1:12" s="77" customFormat="1" ht="117" customHeight="1" x14ac:dyDescent="0.25">
      <c r="A54" s="47">
        <v>43</v>
      </c>
      <c r="B54" s="136" t="s">
        <v>340</v>
      </c>
      <c r="C54" s="14" t="s">
        <v>14</v>
      </c>
      <c r="D54" s="137" t="s">
        <v>341</v>
      </c>
      <c r="E54" s="44" t="s">
        <v>78</v>
      </c>
      <c r="F54" s="44">
        <v>2</v>
      </c>
      <c r="G54" s="82">
        <f>935175/1.12</f>
        <v>834977.67857142852</v>
      </c>
      <c r="H54" s="93">
        <f>F54*G54</f>
        <v>1669955.357142857</v>
      </c>
      <c r="I54" s="130">
        <f>H54*1.12</f>
        <v>1870350</v>
      </c>
      <c r="J54" s="8" t="s">
        <v>243</v>
      </c>
      <c r="K54" s="45" t="s">
        <v>17</v>
      </c>
      <c r="L54" s="45" t="s">
        <v>15</v>
      </c>
    </row>
    <row r="55" spans="1:12" s="77" customFormat="1" ht="93" customHeight="1" x14ac:dyDescent="0.25">
      <c r="A55" s="47">
        <v>44</v>
      </c>
      <c r="B55" s="136" t="s">
        <v>342</v>
      </c>
      <c r="C55" s="14" t="s">
        <v>14</v>
      </c>
      <c r="D55" s="137" t="s">
        <v>343</v>
      </c>
      <c r="E55" s="44" t="s">
        <v>78</v>
      </c>
      <c r="F55" s="44">
        <v>1</v>
      </c>
      <c r="G55" s="82">
        <f>538350/1.12</f>
        <v>480669.64285714284</v>
      </c>
      <c r="H55" s="93">
        <f t="shared" ref="H55:H61" si="8">F55*G55</f>
        <v>480669.64285714284</v>
      </c>
      <c r="I55" s="130">
        <f t="shared" si="7"/>
        <v>538350</v>
      </c>
      <c r="J55" s="8" t="s">
        <v>243</v>
      </c>
      <c r="K55" s="45" t="s">
        <v>17</v>
      </c>
      <c r="L55" s="45" t="s">
        <v>15</v>
      </c>
    </row>
    <row r="56" spans="1:12" s="77" customFormat="1" ht="93" customHeight="1" x14ac:dyDescent="0.25">
      <c r="A56" s="47">
        <v>45</v>
      </c>
      <c r="B56" s="136" t="s">
        <v>344</v>
      </c>
      <c r="C56" s="14" t="s">
        <v>14</v>
      </c>
      <c r="D56" s="137" t="s">
        <v>345</v>
      </c>
      <c r="E56" s="44" t="s">
        <v>78</v>
      </c>
      <c r="F56" s="44">
        <v>1</v>
      </c>
      <c r="G56" s="82">
        <f>582750/1.12</f>
        <v>520312.49999999994</v>
      </c>
      <c r="H56" s="93">
        <f t="shared" si="8"/>
        <v>520312.49999999994</v>
      </c>
      <c r="I56" s="130">
        <f t="shared" si="7"/>
        <v>582750</v>
      </c>
      <c r="J56" s="8" t="s">
        <v>243</v>
      </c>
      <c r="K56" s="45" t="s">
        <v>17</v>
      </c>
      <c r="L56" s="45" t="s">
        <v>15</v>
      </c>
    </row>
    <row r="57" spans="1:12" s="77" customFormat="1" ht="93" customHeight="1" x14ac:dyDescent="0.25">
      <c r="A57" s="47">
        <v>46</v>
      </c>
      <c r="B57" s="46" t="s">
        <v>346</v>
      </c>
      <c r="C57" s="14" t="s">
        <v>14</v>
      </c>
      <c r="D57" s="137" t="s">
        <v>347</v>
      </c>
      <c r="E57" s="44" t="s">
        <v>78</v>
      </c>
      <c r="F57" s="44">
        <v>1</v>
      </c>
      <c r="G57" s="82">
        <f>499500/1.12</f>
        <v>445982.14285714284</v>
      </c>
      <c r="H57" s="93">
        <f t="shared" si="8"/>
        <v>445982.14285714284</v>
      </c>
      <c r="I57" s="130">
        <f t="shared" si="7"/>
        <v>499500</v>
      </c>
      <c r="J57" s="8" t="s">
        <v>243</v>
      </c>
      <c r="K57" s="45" t="s">
        <v>17</v>
      </c>
      <c r="L57" s="45" t="s">
        <v>15</v>
      </c>
    </row>
    <row r="58" spans="1:12" s="77" customFormat="1" ht="93" customHeight="1" x14ac:dyDescent="0.25">
      <c r="A58" s="47">
        <v>47</v>
      </c>
      <c r="B58" s="46" t="s">
        <v>348</v>
      </c>
      <c r="C58" s="14" t="s">
        <v>14</v>
      </c>
      <c r="D58" s="137" t="s">
        <v>349</v>
      </c>
      <c r="E58" s="44" t="s">
        <v>78</v>
      </c>
      <c r="F58" s="44">
        <v>1</v>
      </c>
      <c r="G58" s="82">
        <f>305250/1.12</f>
        <v>272544.64285714284</v>
      </c>
      <c r="H58" s="93">
        <f t="shared" si="8"/>
        <v>272544.64285714284</v>
      </c>
      <c r="I58" s="130">
        <f t="shared" si="7"/>
        <v>305250</v>
      </c>
      <c r="J58" s="8" t="s">
        <v>243</v>
      </c>
      <c r="K58" s="45" t="s">
        <v>17</v>
      </c>
      <c r="L58" s="45" t="s">
        <v>15</v>
      </c>
    </row>
    <row r="59" spans="1:12" s="77" customFormat="1" ht="93" customHeight="1" x14ac:dyDescent="0.25">
      <c r="A59" s="47">
        <v>48</v>
      </c>
      <c r="B59" s="46" t="s">
        <v>350</v>
      </c>
      <c r="C59" s="14" t="s">
        <v>14</v>
      </c>
      <c r="D59" s="137" t="s">
        <v>351</v>
      </c>
      <c r="E59" s="44" t="s">
        <v>78</v>
      </c>
      <c r="F59" s="44">
        <v>1</v>
      </c>
      <c r="G59" s="82">
        <f>149850/1.12</f>
        <v>133794.64285714284</v>
      </c>
      <c r="H59" s="93">
        <f t="shared" si="8"/>
        <v>133794.64285714284</v>
      </c>
      <c r="I59" s="130">
        <f t="shared" si="7"/>
        <v>149850</v>
      </c>
      <c r="J59" s="8" t="s">
        <v>243</v>
      </c>
      <c r="K59" s="45" t="s">
        <v>17</v>
      </c>
      <c r="L59" s="45" t="s">
        <v>15</v>
      </c>
    </row>
    <row r="60" spans="1:12" s="77" customFormat="1" ht="141" customHeight="1" x14ac:dyDescent="0.25">
      <c r="A60" s="47">
        <v>49</v>
      </c>
      <c r="B60" s="136" t="s">
        <v>352</v>
      </c>
      <c r="C60" s="14" t="s">
        <v>14</v>
      </c>
      <c r="D60" s="137" t="s">
        <v>353</v>
      </c>
      <c r="E60" s="44" t="s">
        <v>78</v>
      </c>
      <c r="F60" s="44">
        <v>1</v>
      </c>
      <c r="G60" s="82">
        <f>291375/1.12</f>
        <v>260156.24999999997</v>
      </c>
      <c r="H60" s="93">
        <f t="shared" si="8"/>
        <v>260156.24999999997</v>
      </c>
      <c r="I60" s="130">
        <f t="shared" si="7"/>
        <v>291375</v>
      </c>
      <c r="J60" s="8" t="s">
        <v>243</v>
      </c>
      <c r="K60" s="45" t="s">
        <v>17</v>
      </c>
      <c r="L60" s="45" t="s">
        <v>15</v>
      </c>
    </row>
    <row r="61" spans="1:12" s="77" customFormat="1" ht="156" customHeight="1" x14ac:dyDescent="0.25">
      <c r="A61" s="47">
        <v>50</v>
      </c>
      <c r="B61" s="46" t="s">
        <v>354</v>
      </c>
      <c r="C61" s="14" t="s">
        <v>14</v>
      </c>
      <c r="D61" s="137" t="s">
        <v>355</v>
      </c>
      <c r="E61" s="44" t="s">
        <v>78</v>
      </c>
      <c r="F61" s="44">
        <v>1</v>
      </c>
      <c r="G61" s="82">
        <f>471750/1.12</f>
        <v>421205.3571428571</v>
      </c>
      <c r="H61" s="93">
        <f t="shared" si="8"/>
        <v>421205.3571428571</v>
      </c>
      <c r="I61" s="130">
        <f t="shared" si="7"/>
        <v>471750</v>
      </c>
      <c r="J61" s="8" t="s">
        <v>243</v>
      </c>
      <c r="K61" s="45" t="s">
        <v>17</v>
      </c>
      <c r="L61" s="45" t="s">
        <v>15</v>
      </c>
    </row>
    <row r="62" spans="1:12" s="77" customFormat="1" ht="144" customHeight="1" x14ac:dyDescent="0.25">
      <c r="A62" s="47">
        <v>51</v>
      </c>
      <c r="B62" s="136" t="s">
        <v>356</v>
      </c>
      <c r="C62" s="136" t="s">
        <v>357</v>
      </c>
      <c r="D62" s="136" t="s">
        <v>358</v>
      </c>
      <c r="E62" s="93" t="s">
        <v>78</v>
      </c>
      <c r="F62" s="5">
        <v>4</v>
      </c>
      <c r="G62" s="93">
        <f>78990/1.12</f>
        <v>70526.78571428571</v>
      </c>
      <c r="H62" s="93">
        <f t="shared" ref="H62:H63" si="9">F62*G62</f>
        <v>282107.14285714284</v>
      </c>
      <c r="I62" s="130">
        <f t="shared" ref="I62:I63" si="10">H62*1.12</f>
        <v>315960</v>
      </c>
      <c r="J62" s="8" t="s">
        <v>361</v>
      </c>
      <c r="K62" s="45" t="s">
        <v>17</v>
      </c>
      <c r="L62" s="45" t="s">
        <v>15</v>
      </c>
    </row>
    <row r="63" spans="1:12" s="77" customFormat="1" ht="93" customHeight="1" x14ac:dyDescent="0.25">
      <c r="A63" s="47">
        <v>52</v>
      </c>
      <c r="B63" s="136" t="s">
        <v>359</v>
      </c>
      <c r="C63" s="136" t="s">
        <v>357</v>
      </c>
      <c r="D63" s="136" t="s">
        <v>360</v>
      </c>
      <c r="E63" s="93" t="s">
        <v>78</v>
      </c>
      <c r="F63" s="5">
        <v>1</v>
      </c>
      <c r="G63" s="93">
        <f>69990/1.12</f>
        <v>62491.07142857142</v>
      </c>
      <c r="H63" s="93">
        <f t="shared" si="9"/>
        <v>62491.07142857142</v>
      </c>
      <c r="I63" s="130">
        <f t="shared" si="10"/>
        <v>69990</v>
      </c>
      <c r="J63" s="8" t="s">
        <v>361</v>
      </c>
      <c r="K63" s="45" t="s">
        <v>17</v>
      </c>
      <c r="L63" s="45" t="s">
        <v>15</v>
      </c>
    </row>
    <row r="64" spans="1:12" s="77" customFormat="1" ht="93" customHeight="1" x14ac:dyDescent="0.25">
      <c r="A64" s="47">
        <v>53</v>
      </c>
      <c r="B64" s="136" t="s">
        <v>362</v>
      </c>
      <c r="C64" s="136" t="s">
        <v>357</v>
      </c>
      <c r="D64" s="136" t="s">
        <v>363</v>
      </c>
      <c r="E64" s="93" t="s">
        <v>11</v>
      </c>
      <c r="F64" s="5">
        <v>1</v>
      </c>
      <c r="G64" s="93">
        <v>4210630.3600000003</v>
      </c>
      <c r="H64" s="93">
        <f t="shared" ref="H64:H69" si="11">F64*G64</f>
        <v>4210630.3600000003</v>
      </c>
      <c r="I64" s="130">
        <f t="shared" ref="I64:I69" si="12">H64*1.12</f>
        <v>4715906.0032000011</v>
      </c>
      <c r="J64" s="8" t="s">
        <v>273</v>
      </c>
      <c r="K64" s="45" t="s">
        <v>17</v>
      </c>
      <c r="L64" s="45" t="s">
        <v>15</v>
      </c>
    </row>
    <row r="65" spans="1:12" s="77" customFormat="1" ht="93" customHeight="1" x14ac:dyDescent="0.25">
      <c r="A65" s="47">
        <v>54</v>
      </c>
      <c r="B65" s="46" t="s">
        <v>378</v>
      </c>
      <c r="C65" s="136" t="s">
        <v>357</v>
      </c>
      <c r="D65" s="46" t="s">
        <v>383</v>
      </c>
      <c r="E65" s="46" t="s">
        <v>388</v>
      </c>
      <c r="F65" s="46">
        <v>16</v>
      </c>
      <c r="G65" s="82">
        <f>31700/1.12</f>
        <v>28303.571428571428</v>
      </c>
      <c r="H65" s="93">
        <f t="shared" si="11"/>
        <v>452857.14285714284</v>
      </c>
      <c r="I65" s="130">
        <f t="shared" si="12"/>
        <v>507200.00000000006</v>
      </c>
      <c r="J65" s="8" t="s">
        <v>243</v>
      </c>
      <c r="K65" s="45" t="s">
        <v>17</v>
      </c>
      <c r="L65" s="45" t="s">
        <v>15</v>
      </c>
    </row>
    <row r="66" spans="1:12" s="77" customFormat="1" ht="93" customHeight="1" x14ac:dyDescent="0.25">
      <c r="A66" s="47">
        <v>55</v>
      </c>
      <c r="B66" s="46" t="s">
        <v>379</v>
      </c>
      <c r="C66" s="136" t="s">
        <v>357</v>
      </c>
      <c r="D66" s="46" t="s">
        <v>384</v>
      </c>
      <c r="E66" s="46" t="s">
        <v>388</v>
      </c>
      <c r="F66" s="46">
        <v>16</v>
      </c>
      <c r="G66" s="82">
        <f>31700/1.12</f>
        <v>28303.571428571428</v>
      </c>
      <c r="H66" s="93">
        <f t="shared" si="11"/>
        <v>452857.14285714284</v>
      </c>
      <c r="I66" s="130">
        <f t="shared" si="12"/>
        <v>507200.00000000006</v>
      </c>
      <c r="J66" s="8" t="s">
        <v>243</v>
      </c>
      <c r="K66" s="45" t="s">
        <v>17</v>
      </c>
      <c r="L66" s="45" t="s">
        <v>15</v>
      </c>
    </row>
    <row r="67" spans="1:12" s="77" customFormat="1" ht="93" customHeight="1" x14ac:dyDescent="0.25">
      <c r="A67" s="47">
        <v>56</v>
      </c>
      <c r="B67" s="46" t="s">
        <v>380</v>
      </c>
      <c r="C67" s="136" t="s">
        <v>357</v>
      </c>
      <c r="D67" s="46" t="s">
        <v>385</v>
      </c>
      <c r="E67" s="46" t="s">
        <v>388</v>
      </c>
      <c r="F67" s="46">
        <v>14</v>
      </c>
      <c r="G67" s="82">
        <f>33500/1.12</f>
        <v>29910.714285714283</v>
      </c>
      <c r="H67" s="93">
        <f t="shared" si="11"/>
        <v>418749.99999999994</v>
      </c>
      <c r="I67" s="130">
        <f t="shared" si="12"/>
        <v>469000</v>
      </c>
      <c r="J67" s="8" t="s">
        <v>243</v>
      </c>
      <c r="K67" s="45" t="s">
        <v>17</v>
      </c>
      <c r="L67" s="45" t="s">
        <v>15</v>
      </c>
    </row>
    <row r="68" spans="1:12" s="77" customFormat="1" ht="93" customHeight="1" x14ac:dyDescent="0.25">
      <c r="A68" s="47">
        <v>57</v>
      </c>
      <c r="B68" s="46" t="s">
        <v>381</v>
      </c>
      <c r="C68" s="136" t="s">
        <v>357</v>
      </c>
      <c r="D68" s="46" t="s">
        <v>386</v>
      </c>
      <c r="E68" s="46" t="s">
        <v>388</v>
      </c>
      <c r="F68" s="46">
        <v>14</v>
      </c>
      <c r="G68" s="82">
        <f>63300/1.12</f>
        <v>56517.857142857138</v>
      </c>
      <c r="H68" s="93">
        <f t="shared" si="11"/>
        <v>791249.99999999988</v>
      </c>
      <c r="I68" s="130">
        <f t="shared" si="12"/>
        <v>886200</v>
      </c>
      <c r="J68" s="8" t="s">
        <v>243</v>
      </c>
      <c r="K68" s="45" t="s">
        <v>17</v>
      </c>
      <c r="L68" s="45" t="s">
        <v>15</v>
      </c>
    </row>
    <row r="69" spans="1:12" s="77" customFormat="1" ht="93" customHeight="1" x14ac:dyDescent="0.25">
      <c r="A69" s="47">
        <v>58</v>
      </c>
      <c r="B69" s="46" t="s">
        <v>382</v>
      </c>
      <c r="C69" s="136" t="s">
        <v>357</v>
      </c>
      <c r="D69" s="46" t="s">
        <v>387</v>
      </c>
      <c r="E69" s="46" t="s">
        <v>388</v>
      </c>
      <c r="F69" s="46">
        <v>8</v>
      </c>
      <c r="G69" s="82">
        <f>32000/1.12</f>
        <v>28571.428571428569</v>
      </c>
      <c r="H69" s="93">
        <f t="shared" si="11"/>
        <v>228571.42857142855</v>
      </c>
      <c r="I69" s="130">
        <f t="shared" si="12"/>
        <v>256000</v>
      </c>
      <c r="J69" s="8" t="s">
        <v>243</v>
      </c>
      <c r="K69" s="45" t="s">
        <v>17</v>
      </c>
      <c r="L69" s="45" t="s">
        <v>15</v>
      </c>
    </row>
    <row r="70" spans="1:12" s="77" customFormat="1" ht="93" customHeight="1" x14ac:dyDescent="0.25">
      <c r="A70" s="47">
        <v>59</v>
      </c>
      <c r="B70" s="15" t="s">
        <v>389</v>
      </c>
      <c r="C70" s="136" t="s">
        <v>357</v>
      </c>
      <c r="D70" s="81" t="s">
        <v>393</v>
      </c>
      <c r="E70" s="81" t="s">
        <v>78</v>
      </c>
      <c r="F70" s="81">
        <v>1</v>
      </c>
      <c r="G70" s="82">
        <f>326224/1.12</f>
        <v>291271.42857142852</v>
      </c>
      <c r="H70" s="93">
        <f t="shared" ref="H70:H73" si="13">F70*G70</f>
        <v>291271.42857142852</v>
      </c>
      <c r="I70" s="130">
        <f t="shared" ref="I70:I74" si="14">H70*1.12</f>
        <v>326224</v>
      </c>
      <c r="J70" s="8" t="s">
        <v>243</v>
      </c>
      <c r="K70" s="45" t="s">
        <v>17</v>
      </c>
      <c r="L70" s="45" t="s">
        <v>15</v>
      </c>
    </row>
    <row r="71" spans="1:12" s="77" customFormat="1" ht="93" customHeight="1" x14ac:dyDescent="0.25">
      <c r="A71" s="47">
        <v>60</v>
      </c>
      <c r="B71" s="46" t="s">
        <v>390</v>
      </c>
      <c r="C71" s="136" t="s">
        <v>357</v>
      </c>
      <c r="D71" s="81" t="s">
        <v>394</v>
      </c>
      <c r="E71" s="81" t="s">
        <v>78</v>
      </c>
      <c r="F71" s="81">
        <v>1</v>
      </c>
      <c r="G71" s="82">
        <f>3229186/1.12</f>
        <v>2883201.7857142854</v>
      </c>
      <c r="H71" s="93">
        <f t="shared" si="13"/>
        <v>2883201.7857142854</v>
      </c>
      <c r="I71" s="130">
        <f t="shared" si="14"/>
        <v>3229186</v>
      </c>
      <c r="J71" s="8" t="s">
        <v>243</v>
      </c>
      <c r="K71" s="45" t="s">
        <v>17</v>
      </c>
      <c r="L71" s="45" t="s">
        <v>15</v>
      </c>
    </row>
    <row r="72" spans="1:12" s="77" customFormat="1" ht="93" customHeight="1" x14ac:dyDescent="0.25">
      <c r="A72" s="47">
        <v>61</v>
      </c>
      <c r="B72" s="46" t="s">
        <v>391</v>
      </c>
      <c r="C72" s="136" t="s">
        <v>357</v>
      </c>
      <c r="D72" s="81" t="s">
        <v>395</v>
      </c>
      <c r="E72" s="81" t="s">
        <v>78</v>
      </c>
      <c r="F72" s="81">
        <v>1</v>
      </c>
      <c r="G72" s="82">
        <f>3775130/1.12</f>
        <v>3370651.7857142854</v>
      </c>
      <c r="H72" s="93">
        <f t="shared" si="13"/>
        <v>3370651.7857142854</v>
      </c>
      <c r="I72" s="130">
        <f t="shared" si="14"/>
        <v>3775130</v>
      </c>
      <c r="J72" s="8" t="s">
        <v>243</v>
      </c>
      <c r="K72" s="45" t="s">
        <v>17</v>
      </c>
      <c r="L72" s="45" t="s">
        <v>15</v>
      </c>
    </row>
    <row r="73" spans="1:12" s="77" customFormat="1" ht="93" customHeight="1" x14ac:dyDescent="0.25">
      <c r="A73" s="47">
        <v>62</v>
      </c>
      <c r="B73" s="46" t="s">
        <v>392</v>
      </c>
      <c r="C73" s="136" t="s">
        <v>357</v>
      </c>
      <c r="D73" s="81" t="s">
        <v>396</v>
      </c>
      <c r="E73" s="81" t="s">
        <v>78</v>
      </c>
      <c r="F73" s="81">
        <v>1</v>
      </c>
      <c r="G73" s="82">
        <f>929483/1.12</f>
        <v>829895.53571428568</v>
      </c>
      <c r="H73" s="93">
        <f t="shared" si="13"/>
        <v>829895.53571428568</v>
      </c>
      <c r="I73" s="130">
        <f t="shared" si="14"/>
        <v>929483</v>
      </c>
      <c r="J73" s="8" t="s">
        <v>243</v>
      </c>
      <c r="K73" s="45" t="s">
        <v>17</v>
      </c>
      <c r="L73" s="45" t="s">
        <v>15</v>
      </c>
    </row>
    <row r="74" spans="1:12" s="77" customFormat="1" ht="93" customHeight="1" x14ac:dyDescent="0.25">
      <c r="A74" s="38">
        <v>63</v>
      </c>
      <c r="B74" s="46" t="s">
        <v>408</v>
      </c>
      <c r="C74" s="136" t="s">
        <v>357</v>
      </c>
      <c r="D74" s="91" t="s">
        <v>407</v>
      </c>
      <c r="E74" s="81" t="s">
        <v>78</v>
      </c>
      <c r="F74" s="81">
        <v>2</v>
      </c>
      <c r="G74" s="82">
        <v>2170458</v>
      </c>
      <c r="H74" s="93">
        <f>F74*G74</f>
        <v>4340916</v>
      </c>
      <c r="I74" s="130">
        <f t="shared" si="14"/>
        <v>4861825.9200000009</v>
      </c>
      <c r="J74" s="8" t="s">
        <v>243</v>
      </c>
      <c r="K74" s="45" t="s">
        <v>17</v>
      </c>
      <c r="L74" s="45" t="s">
        <v>15</v>
      </c>
    </row>
    <row r="75" spans="1:12" s="77" customFormat="1" ht="156" customHeight="1" x14ac:dyDescent="0.25">
      <c r="A75" s="38">
        <v>64</v>
      </c>
      <c r="B75" s="46" t="s">
        <v>412</v>
      </c>
      <c r="C75" s="136" t="s">
        <v>357</v>
      </c>
      <c r="D75" s="91" t="s">
        <v>413</v>
      </c>
      <c r="E75" s="81" t="s">
        <v>11</v>
      </c>
      <c r="F75" s="81">
        <v>2</v>
      </c>
      <c r="G75" s="82">
        <v>499861</v>
      </c>
      <c r="H75" s="93">
        <f>F75*G75</f>
        <v>999722</v>
      </c>
      <c r="I75" s="130">
        <f t="shared" ref="I75" si="15">H75*1.12</f>
        <v>1119688.6400000001</v>
      </c>
      <c r="J75" s="8" t="s">
        <v>243</v>
      </c>
      <c r="K75" s="45" t="s">
        <v>17</v>
      </c>
      <c r="L75" s="45" t="s">
        <v>15</v>
      </c>
    </row>
    <row r="76" spans="1:12" s="77" customFormat="1" ht="156" customHeight="1" x14ac:dyDescent="0.25">
      <c r="A76" s="47">
        <v>65</v>
      </c>
      <c r="B76" s="46" t="s">
        <v>414</v>
      </c>
      <c r="C76" s="136" t="s">
        <v>357</v>
      </c>
      <c r="D76" s="91" t="s">
        <v>450</v>
      </c>
      <c r="E76" s="81" t="s">
        <v>11</v>
      </c>
      <c r="F76" s="81">
        <v>1</v>
      </c>
      <c r="G76" s="82">
        <v>191207.14285714299</v>
      </c>
      <c r="H76" s="93">
        <f t="shared" ref="H76:H79" si="16">F76*G76</f>
        <v>191207.14285714299</v>
      </c>
      <c r="I76" s="130">
        <f t="shared" ref="I76:I79" si="17">H76*1.12</f>
        <v>214152.00000000017</v>
      </c>
      <c r="J76" s="8" t="s">
        <v>200</v>
      </c>
      <c r="K76" s="45" t="s">
        <v>17</v>
      </c>
      <c r="L76" s="45" t="s">
        <v>15</v>
      </c>
    </row>
    <row r="77" spans="1:12" s="77" customFormat="1" ht="156" customHeight="1" x14ac:dyDescent="0.25">
      <c r="A77" s="38">
        <v>66</v>
      </c>
      <c r="B77" s="46" t="s">
        <v>446</v>
      </c>
      <c r="C77" s="136" t="s">
        <v>357</v>
      </c>
      <c r="D77" s="46" t="s">
        <v>447</v>
      </c>
      <c r="E77" s="81" t="s">
        <v>78</v>
      </c>
      <c r="F77" s="81">
        <v>1</v>
      </c>
      <c r="G77" s="82">
        <v>198108.92857142855</v>
      </c>
      <c r="H77" s="93">
        <f t="shared" si="16"/>
        <v>198108.92857142855</v>
      </c>
      <c r="I77" s="130">
        <f t="shared" si="17"/>
        <v>221882</v>
      </c>
      <c r="J77" s="8" t="s">
        <v>200</v>
      </c>
      <c r="K77" s="45" t="s">
        <v>17</v>
      </c>
      <c r="L77" s="45" t="s">
        <v>15</v>
      </c>
    </row>
    <row r="78" spans="1:12" s="77" customFormat="1" ht="156" customHeight="1" x14ac:dyDescent="0.25">
      <c r="A78" s="47">
        <v>67</v>
      </c>
      <c r="B78" s="46" t="s">
        <v>446</v>
      </c>
      <c r="C78" s="136" t="s">
        <v>357</v>
      </c>
      <c r="D78" s="46" t="s">
        <v>448</v>
      </c>
      <c r="E78" s="81" t="s">
        <v>78</v>
      </c>
      <c r="F78" s="81">
        <v>1</v>
      </c>
      <c r="G78" s="82">
        <v>264210.71428571426</v>
      </c>
      <c r="H78" s="93">
        <f t="shared" si="16"/>
        <v>264210.71428571426</v>
      </c>
      <c r="I78" s="130">
        <f t="shared" si="17"/>
        <v>295916</v>
      </c>
      <c r="J78" s="8" t="s">
        <v>200</v>
      </c>
      <c r="K78" s="45" t="s">
        <v>17</v>
      </c>
      <c r="L78" s="45" t="s">
        <v>15</v>
      </c>
    </row>
    <row r="79" spans="1:12" s="77" customFormat="1" ht="156" customHeight="1" x14ac:dyDescent="0.25">
      <c r="A79" s="38">
        <v>68</v>
      </c>
      <c r="B79" s="46" t="s">
        <v>446</v>
      </c>
      <c r="C79" s="136" t="s">
        <v>357</v>
      </c>
      <c r="D79" s="46" t="s">
        <v>449</v>
      </c>
      <c r="E79" s="81" t="s">
        <v>78</v>
      </c>
      <c r="F79" s="81">
        <v>1</v>
      </c>
      <c r="G79" s="82">
        <v>109361.60714285713</v>
      </c>
      <c r="H79" s="93">
        <f t="shared" si="16"/>
        <v>109361.60714285713</v>
      </c>
      <c r="I79" s="130">
        <f t="shared" si="17"/>
        <v>122485</v>
      </c>
      <c r="J79" s="8" t="s">
        <v>200</v>
      </c>
      <c r="K79" s="45" t="s">
        <v>17</v>
      </c>
      <c r="L79" s="45" t="s">
        <v>15</v>
      </c>
    </row>
    <row r="80" spans="1:12" s="77" customFormat="1" ht="343.5" customHeight="1" x14ac:dyDescent="0.25">
      <c r="A80" s="47">
        <v>69</v>
      </c>
      <c r="B80" s="46" t="s">
        <v>415</v>
      </c>
      <c r="C80" s="136" t="s">
        <v>416</v>
      </c>
      <c r="D80" s="91" t="s">
        <v>417</v>
      </c>
      <c r="E80" s="46" t="s">
        <v>11</v>
      </c>
      <c r="F80" s="136">
        <v>1</v>
      </c>
      <c r="G80" s="91">
        <v>55189975.600000001</v>
      </c>
      <c r="H80" s="93">
        <f t="shared" ref="H80" si="18">F80*G80</f>
        <v>55189975.600000001</v>
      </c>
      <c r="I80" s="130">
        <f t="shared" ref="I80" si="19">H80*1.12</f>
        <v>61812772.672000006</v>
      </c>
      <c r="J80" s="8" t="s">
        <v>418</v>
      </c>
      <c r="K80" s="45" t="s">
        <v>17</v>
      </c>
      <c r="L80" s="45" t="s">
        <v>15</v>
      </c>
    </row>
    <row r="81" spans="1:12" s="77" customFormat="1" ht="126" customHeight="1" x14ac:dyDescent="0.25">
      <c r="A81" s="38">
        <v>70</v>
      </c>
      <c r="B81" s="91" t="s">
        <v>422</v>
      </c>
      <c r="C81" s="91" t="s">
        <v>14</v>
      </c>
      <c r="D81" s="91" t="s">
        <v>423</v>
      </c>
      <c r="E81" s="44" t="s">
        <v>78</v>
      </c>
      <c r="F81" s="44">
        <v>1</v>
      </c>
      <c r="G81" s="93">
        <v>449732.14</v>
      </c>
      <c r="H81" s="93">
        <f t="shared" ref="H81:H91" si="20">F81*G81</f>
        <v>449732.14</v>
      </c>
      <c r="I81" s="130">
        <f t="shared" ref="I81:I91" si="21">H81*1.12</f>
        <v>503699.99680000008</v>
      </c>
      <c r="J81" s="8" t="s">
        <v>243</v>
      </c>
      <c r="K81" s="45" t="s">
        <v>17</v>
      </c>
      <c r="L81" s="45" t="s">
        <v>15</v>
      </c>
    </row>
    <row r="82" spans="1:12" s="77" customFormat="1" ht="121.5" customHeight="1" x14ac:dyDescent="0.25">
      <c r="A82" s="47">
        <v>71</v>
      </c>
      <c r="B82" s="91" t="s">
        <v>424</v>
      </c>
      <c r="C82" s="91" t="s">
        <v>14</v>
      </c>
      <c r="D82" s="91" t="s">
        <v>425</v>
      </c>
      <c r="E82" s="44" t="s">
        <v>78</v>
      </c>
      <c r="F82" s="44">
        <v>1</v>
      </c>
      <c r="G82" s="82">
        <v>630495.54</v>
      </c>
      <c r="H82" s="93">
        <f t="shared" si="20"/>
        <v>630495.54</v>
      </c>
      <c r="I82" s="130">
        <f t="shared" si="21"/>
        <v>706155.00480000011</v>
      </c>
      <c r="J82" s="8" t="s">
        <v>243</v>
      </c>
      <c r="K82" s="45" t="s">
        <v>17</v>
      </c>
      <c r="L82" s="45" t="s">
        <v>15</v>
      </c>
    </row>
    <row r="83" spans="1:12" s="77" customFormat="1" ht="132" customHeight="1" x14ac:dyDescent="0.25">
      <c r="A83" s="38">
        <v>72</v>
      </c>
      <c r="B83" s="91" t="s">
        <v>426</v>
      </c>
      <c r="C83" s="91" t="s">
        <v>14</v>
      </c>
      <c r="D83" s="91" t="s">
        <v>427</v>
      </c>
      <c r="E83" s="44" t="s">
        <v>78</v>
      </c>
      <c r="F83" s="44">
        <v>1</v>
      </c>
      <c r="G83" s="144">
        <v>1098035.71</v>
      </c>
      <c r="H83" s="93">
        <f t="shared" si="20"/>
        <v>1098035.71</v>
      </c>
      <c r="I83" s="130">
        <f t="shared" si="21"/>
        <v>1229799.9952</v>
      </c>
      <c r="J83" s="8" t="s">
        <v>243</v>
      </c>
      <c r="K83" s="45" t="s">
        <v>17</v>
      </c>
      <c r="L83" s="45" t="s">
        <v>15</v>
      </c>
    </row>
    <row r="84" spans="1:12" s="77" customFormat="1" ht="109.5" customHeight="1" x14ac:dyDescent="0.25">
      <c r="A84" s="47">
        <v>73</v>
      </c>
      <c r="B84" s="91" t="s">
        <v>428</v>
      </c>
      <c r="C84" s="91" t="s">
        <v>14</v>
      </c>
      <c r="D84" s="91" t="s">
        <v>429</v>
      </c>
      <c r="E84" s="44" t="s">
        <v>78</v>
      </c>
      <c r="F84" s="44">
        <v>1</v>
      </c>
      <c r="G84" s="144">
        <v>418214.29</v>
      </c>
      <c r="H84" s="93">
        <f t="shared" si="20"/>
        <v>418214.29</v>
      </c>
      <c r="I84" s="130">
        <f t="shared" si="21"/>
        <v>468400.0048</v>
      </c>
      <c r="J84" s="8" t="s">
        <v>243</v>
      </c>
      <c r="K84" s="45" t="s">
        <v>17</v>
      </c>
      <c r="L84" s="45" t="s">
        <v>15</v>
      </c>
    </row>
    <row r="85" spans="1:12" s="77" customFormat="1" ht="112.5" customHeight="1" x14ac:dyDescent="0.25">
      <c r="A85" s="38">
        <v>74</v>
      </c>
      <c r="B85" s="91" t="s">
        <v>430</v>
      </c>
      <c r="C85" s="91" t="s">
        <v>14</v>
      </c>
      <c r="D85" s="91" t="s">
        <v>431</v>
      </c>
      <c r="E85" s="44" t="s">
        <v>78</v>
      </c>
      <c r="F85" s="44">
        <v>1</v>
      </c>
      <c r="G85" s="144">
        <v>236428.57</v>
      </c>
      <c r="H85" s="93">
        <f t="shared" si="20"/>
        <v>236428.57</v>
      </c>
      <c r="I85" s="130">
        <f t="shared" si="21"/>
        <v>264799.99840000004</v>
      </c>
      <c r="J85" s="8" t="s">
        <v>243</v>
      </c>
      <c r="K85" s="45" t="s">
        <v>17</v>
      </c>
      <c r="L85" s="45" t="s">
        <v>15</v>
      </c>
    </row>
    <row r="86" spans="1:12" s="77" customFormat="1" ht="78" customHeight="1" x14ac:dyDescent="0.25">
      <c r="A86" s="47">
        <v>75</v>
      </c>
      <c r="B86" s="91" t="s">
        <v>432</v>
      </c>
      <c r="C86" s="91" t="s">
        <v>14</v>
      </c>
      <c r="D86" s="91" t="s">
        <v>433</v>
      </c>
      <c r="E86" s="44" t="s">
        <v>78</v>
      </c>
      <c r="F86" s="44">
        <v>1</v>
      </c>
      <c r="G86" s="93">
        <v>54017.86</v>
      </c>
      <c r="H86" s="93">
        <f t="shared" si="20"/>
        <v>54017.86</v>
      </c>
      <c r="I86" s="130">
        <f t="shared" si="21"/>
        <v>60500.003200000006</v>
      </c>
      <c r="J86" s="8" t="s">
        <v>243</v>
      </c>
      <c r="K86" s="45" t="s">
        <v>17</v>
      </c>
      <c r="L86" s="45" t="s">
        <v>15</v>
      </c>
    </row>
    <row r="87" spans="1:12" s="77" customFormat="1" ht="102" customHeight="1" x14ac:dyDescent="0.25">
      <c r="A87" s="38">
        <v>76</v>
      </c>
      <c r="B87" s="91" t="s">
        <v>434</v>
      </c>
      <c r="C87" s="91" t="s">
        <v>14</v>
      </c>
      <c r="D87" s="91" t="s">
        <v>435</v>
      </c>
      <c r="E87" s="44" t="s">
        <v>78</v>
      </c>
      <c r="F87" s="44">
        <v>1</v>
      </c>
      <c r="G87" s="93">
        <v>996607.14</v>
      </c>
      <c r="H87" s="93">
        <f t="shared" si="20"/>
        <v>996607.14</v>
      </c>
      <c r="I87" s="130">
        <f t="shared" si="21"/>
        <v>1116199.9968000001</v>
      </c>
      <c r="J87" s="8" t="s">
        <v>243</v>
      </c>
      <c r="K87" s="45" t="s">
        <v>17</v>
      </c>
      <c r="L87" s="45" t="s">
        <v>15</v>
      </c>
    </row>
    <row r="88" spans="1:12" s="77" customFormat="1" ht="102" customHeight="1" x14ac:dyDescent="0.25">
      <c r="A88" s="47">
        <v>77</v>
      </c>
      <c r="B88" s="91" t="s">
        <v>436</v>
      </c>
      <c r="C88" s="91" t="s">
        <v>14</v>
      </c>
      <c r="D88" s="91" t="s">
        <v>437</v>
      </c>
      <c r="E88" s="44" t="s">
        <v>78</v>
      </c>
      <c r="F88" s="44">
        <v>1</v>
      </c>
      <c r="G88" s="93">
        <v>491071.43</v>
      </c>
      <c r="H88" s="93">
        <f t="shared" si="20"/>
        <v>491071.43</v>
      </c>
      <c r="I88" s="130">
        <f t="shared" si="21"/>
        <v>550000.00160000008</v>
      </c>
      <c r="J88" s="8" t="s">
        <v>243</v>
      </c>
      <c r="K88" s="45" t="s">
        <v>17</v>
      </c>
      <c r="L88" s="45" t="s">
        <v>15</v>
      </c>
    </row>
    <row r="89" spans="1:12" s="77" customFormat="1" ht="351" customHeight="1" x14ac:dyDescent="0.25">
      <c r="A89" s="38">
        <v>78</v>
      </c>
      <c r="B89" s="91" t="s">
        <v>438</v>
      </c>
      <c r="C89" s="91" t="s">
        <v>14</v>
      </c>
      <c r="D89" s="91" t="s">
        <v>443</v>
      </c>
      <c r="E89" s="44" t="s">
        <v>78</v>
      </c>
      <c r="F89" s="44">
        <v>1</v>
      </c>
      <c r="G89" s="93">
        <v>3246565</v>
      </c>
      <c r="H89" s="93">
        <f t="shared" si="20"/>
        <v>3246565</v>
      </c>
      <c r="I89" s="130">
        <f t="shared" si="21"/>
        <v>3636152.8000000003</v>
      </c>
      <c r="J89" s="8" t="s">
        <v>243</v>
      </c>
      <c r="K89" s="45" t="s">
        <v>17</v>
      </c>
      <c r="L89" s="45" t="s">
        <v>15</v>
      </c>
    </row>
    <row r="90" spans="1:12" s="77" customFormat="1" ht="102" customHeight="1" x14ac:dyDescent="0.25">
      <c r="A90" s="47">
        <v>79</v>
      </c>
      <c r="B90" s="91" t="s">
        <v>439</v>
      </c>
      <c r="C90" s="91" t="s">
        <v>14</v>
      </c>
      <c r="D90" s="91" t="s">
        <v>441</v>
      </c>
      <c r="E90" s="44" t="s">
        <v>78</v>
      </c>
      <c r="F90" s="44">
        <v>1</v>
      </c>
      <c r="G90" s="93">
        <v>219643</v>
      </c>
      <c r="H90" s="93">
        <f t="shared" si="20"/>
        <v>219643</v>
      </c>
      <c r="I90" s="130">
        <f t="shared" si="21"/>
        <v>246000.16000000003</v>
      </c>
      <c r="J90" s="8" t="s">
        <v>242</v>
      </c>
      <c r="K90" s="45" t="s">
        <v>17</v>
      </c>
      <c r="L90" s="45" t="s">
        <v>15</v>
      </c>
    </row>
    <row r="91" spans="1:12" s="77" customFormat="1" ht="102" customHeight="1" x14ac:dyDescent="0.25">
      <c r="A91" s="38">
        <v>80</v>
      </c>
      <c r="B91" s="91" t="s">
        <v>440</v>
      </c>
      <c r="C91" s="91" t="s">
        <v>14</v>
      </c>
      <c r="D91" s="91" t="s">
        <v>442</v>
      </c>
      <c r="E91" s="44" t="s">
        <v>78</v>
      </c>
      <c r="F91" s="44">
        <v>1</v>
      </c>
      <c r="G91" s="93">
        <v>123438</v>
      </c>
      <c r="H91" s="93">
        <f t="shared" si="20"/>
        <v>123438</v>
      </c>
      <c r="I91" s="130">
        <f t="shared" si="21"/>
        <v>138250.56000000003</v>
      </c>
      <c r="J91" s="8" t="s">
        <v>242</v>
      </c>
      <c r="K91" s="45" t="s">
        <v>17</v>
      </c>
      <c r="L91" s="45" t="s">
        <v>15</v>
      </c>
    </row>
    <row r="92" spans="1:12" s="11" customFormat="1" ht="28.5" customHeight="1" x14ac:dyDescent="0.3">
      <c r="A92" s="21"/>
      <c r="B92" s="23"/>
      <c r="C92" s="23"/>
      <c r="D92" s="23"/>
      <c r="E92" s="23"/>
      <c r="F92" s="23"/>
      <c r="G92" s="23"/>
      <c r="H92" s="88">
        <f>SUM(H12:H91)</f>
        <v>165300808.92628571</v>
      </c>
      <c r="I92" s="88">
        <f>SUM(I12:I91)</f>
        <v>185136905.99743998</v>
      </c>
      <c r="J92" s="23"/>
      <c r="K92" s="24"/>
      <c r="L92" s="24"/>
    </row>
    <row r="93" spans="1:12" s="11" customFormat="1" ht="28.5" customHeight="1" x14ac:dyDescent="0.3">
      <c r="A93" s="25"/>
      <c r="B93" s="171" t="s">
        <v>37</v>
      </c>
      <c r="C93" s="172"/>
      <c r="D93" s="172"/>
      <c r="E93" s="172"/>
      <c r="F93" s="172"/>
      <c r="G93" s="172"/>
      <c r="H93" s="172"/>
      <c r="I93" s="172"/>
      <c r="J93" s="172"/>
      <c r="K93" s="172"/>
      <c r="L93" s="173"/>
    </row>
    <row r="94" spans="1:12" ht="168.75" customHeight="1" x14ac:dyDescent="0.25">
      <c r="A94" s="47">
        <v>1</v>
      </c>
      <c r="B94" s="14" t="s">
        <v>61</v>
      </c>
      <c r="C94" s="14" t="s">
        <v>48</v>
      </c>
      <c r="D94" s="14" t="s">
        <v>49</v>
      </c>
      <c r="E94" s="49" t="s">
        <v>47</v>
      </c>
      <c r="F94" s="14">
        <v>1</v>
      </c>
      <c r="G94" s="45"/>
      <c r="H94" s="45">
        <v>38557025</v>
      </c>
      <c r="I94" s="45">
        <f>H94*1.12</f>
        <v>43183868.000000007</v>
      </c>
      <c r="J94" s="14" t="s">
        <v>160</v>
      </c>
      <c r="K94" s="14"/>
      <c r="L94" s="43" t="s">
        <v>15</v>
      </c>
    </row>
    <row r="95" spans="1:12" s="11" customFormat="1" ht="28.5" customHeight="1" x14ac:dyDescent="0.3">
      <c r="A95" s="21"/>
      <c r="B95" s="169" t="s">
        <v>38</v>
      </c>
      <c r="C95" s="170"/>
      <c r="D95" s="170"/>
      <c r="E95" s="170"/>
      <c r="F95" s="170"/>
      <c r="G95" s="170"/>
      <c r="H95" s="22">
        <f>H94</f>
        <v>38557025</v>
      </c>
      <c r="I95" s="22">
        <f>I94</f>
        <v>43183868.000000007</v>
      </c>
      <c r="J95" s="23" t="s">
        <v>0</v>
      </c>
      <c r="K95" s="24"/>
      <c r="L95" s="24"/>
    </row>
    <row r="96" spans="1:12" s="11" customFormat="1" ht="23.25" customHeight="1" x14ac:dyDescent="0.3">
      <c r="A96" s="25"/>
      <c r="B96" s="145" t="s">
        <v>27</v>
      </c>
      <c r="C96" s="146"/>
      <c r="D96" s="146"/>
      <c r="E96" s="146"/>
      <c r="F96" s="146"/>
      <c r="G96" s="146"/>
      <c r="H96" s="146"/>
      <c r="I96" s="146"/>
      <c r="J96" s="146"/>
      <c r="K96" s="146"/>
      <c r="L96" s="147"/>
    </row>
    <row r="97" spans="1:12" s="77" customFormat="1" ht="54.75" customHeight="1" x14ac:dyDescent="0.25">
      <c r="A97" s="47">
        <v>1</v>
      </c>
      <c r="B97" s="38" t="s">
        <v>39</v>
      </c>
      <c r="C97" s="43" t="s">
        <v>14</v>
      </c>
      <c r="D97" s="38" t="s">
        <v>336</v>
      </c>
      <c r="E97" s="44" t="s">
        <v>10</v>
      </c>
      <c r="F97" s="44">
        <v>1</v>
      </c>
      <c r="G97" s="5"/>
      <c r="H97" s="5">
        <v>2986607</v>
      </c>
      <c r="I97" s="5">
        <f t="shared" ref="I97:I99" si="22">H97*1.12</f>
        <v>3344999.8400000003</v>
      </c>
      <c r="J97" s="46" t="s">
        <v>59</v>
      </c>
      <c r="K97" s="46"/>
      <c r="L97" s="37" t="s">
        <v>323</v>
      </c>
    </row>
    <row r="98" spans="1:12" ht="60" x14ac:dyDescent="0.25">
      <c r="A98" s="47">
        <v>2</v>
      </c>
      <c r="B98" s="36" t="s">
        <v>12</v>
      </c>
      <c r="C98" s="43" t="s">
        <v>14</v>
      </c>
      <c r="D98" s="36" t="s">
        <v>40</v>
      </c>
      <c r="E98" s="44" t="s">
        <v>10</v>
      </c>
      <c r="F98" s="44">
        <v>1</v>
      </c>
      <c r="G98" s="5"/>
      <c r="H98" s="5">
        <v>1832000</v>
      </c>
      <c r="I98" s="5">
        <f t="shared" si="22"/>
        <v>2051840.0000000002</v>
      </c>
      <c r="J98" s="46" t="s">
        <v>59</v>
      </c>
      <c r="K98" s="46"/>
      <c r="L98" s="37" t="s">
        <v>41</v>
      </c>
    </row>
    <row r="99" spans="1:12" ht="58.5" customHeight="1" x14ac:dyDescent="0.25">
      <c r="A99" s="47">
        <v>3</v>
      </c>
      <c r="B99" s="46" t="s">
        <v>25</v>
      </c>
      <c r="C99" s="7" t="s">
        <v>14</v>
      </c>
      <c r="D99" s="46" t="s">
        <v>42</v>
      </c>
      <c r="E99" s="7" t="s">
        <v>10</v>
      </c>
      <c r="F99" s="46">
        <v>1</v>
      </c>
      <c r="G99" s="8"/>
      <c r="H99" s="40">
        <v>1926000</v>
      </c>
      <c r="I99" s="48">
        <f t="shared" si="22"/>
        <v>2157120</v>
      </c>
      <c r="J99" s="7" t="s">
        <v>59</v>
      </c>
      <c r="K99" s="7"/>
      <c r="L99" s="7" t="s">
        <v>16</v>
      </c>
    </row>
    <row r="100" spans="1:12" ht="69.75" customHeight="1" x14ac:dyDescent="0.25">
      <c r="A100" s="47">
        <v>4</v>
      </c>
      <c r="B100" s="46" t="s">
        <v>57</v>
      </c>
      <c r="C100" s="7" t="s">
        <v>14</v>
      </c>
      <c r="D100" s="46" t="s">
        <v>58</v>
      </c>
      <c r="E100" s="7" t="s">
        <v>10</v>
      </c>
      <c r="F100" s="46">
        <v>1</v>
      </c>
      <c r="G100" s="8"/>
      <c r="H100" s="63" t="s">
        <v>129</v>
      </c>
      <c r="I100" s="48"/>
      <c r="J100" s="46"/>
      <c r="K100" s="7"/>
      <c r="L100" s="7"/>
    </row>
    <row r="101" spans="1:12" ht="105" customHeight="1" x14ac:dyDescent="0.25">
      <c r="A101" s="47">
        <v>5</v>
      </c>
      <c r="B101" s="7" t="s">
        <v>55</v>
      </c>
      <c r="C101" s="43" t="s">
        <v>14</v>
      </c>
      <c r="D101" s="7" t="s">
        <v>56</v>
      </c>
      <c r="E101" s="7" t="s">
        <v>10</v>
      </c>
      <c r="F101" s="46">
        <v>1</v>
      </c>
      <c r="G101" s="62"/>
      <c r="H101" s="63" t="s">
        <v>129</v>
      </c>
      <c r="I101" s="64"/>
      <c r="J101" s="46"/>
      <c r="K101" s="7"/>
      <c r="L101" s="7"/>
    </row>
    <row r="102" spans="1:12" s="77" customFormat="1" ht="105" customHeight="1" x14ac:dyDescent="0.25">
      <c r="A102" s="47">
        <v>6</v>
      </c>
      <c r="B102" s="7" t="s">
        <v>155</v>
      </c>
      <c r="C102" s="43" t="s">
        <v>14</v>
      </c>
      <c r="D102" s="70" t="s">
        <v>158</v>
      </c>
      <c r="E102" s="7" t="s">
        <v>10</v>
      </c>
      <c r="F102" s="46">
        <v>1</v>
      </c>
      <c r="G102" s="71"/>
      <c r="H102" s="40">
        <v>800000</v>
      </c>
      <c r="I102" s="5">
        <f>H102*1.12</f>
        <v>896000.00000000012</v>
      </c>
      <c r="J102" s="7" t="s">
        <v>145</v>
      </c>
      <c r="K102" s="7"/>
      <c r="L102" s="45" t="s">
        <v>15</v>
      </c>
    </row>
    <row r="103" spans="1:12" s="77" customFormat="1" ht="105" customHeight="1" x14ac:dyDescent="0.25">
      <c r="A103" s="47">
        <v>7</v>
      </c>
      <c r="B103" s="7" t="s">
        <v>156</v>
      </c>
      <c r="C103" s="43" t="s">
        <v>14</v>
      </c>
      <c r="D103" s="14" t="s">
        <v>159</v>
      </c>
      <c r="E103" s="7" t="s">
        <v>10</v>
      </c>
      <c r="F103" s="46">
        <v>1</v>
      </c>
      <c r="G103" s="71"/>
      <c r="H103" s="40">
        <v>2500000</v>
      </c>
      <c r="I103" s="5">
        <f>H103*1.12</f>
        <v>2800000.0000000005</v>
      </c>
      <c r="J103" s="7" t="s">
        <v>145</v>
      </c>
      <c r="K103" s="7"/>
      <c r="L103" s="45" t="s">
        <v>15</v>
      </c>
    </row>
    <row r="104" spans="1:12" s="77" customFormat="1" ht="105" customHeight="1" x14ac:dyDescent="0.25">
      <c r="A104" s="47">
        <v>8</v>
      </c>
      <c r="B104" s="7" t="s">
        <v>196</v>
      </c>
      <c r="C104" s="43" t="s">
        <v>14</v>
      </c>
      <c r="D104" s="14" t="s">
        <v>192</v>
      </c>
      <c r="E104" s="7" t="s">
        <v>10</v>
      </c>
      <c r="F104" s="46">
        <v>1</v>
      </c>
      <c r="G104" s="71"/>
      <c r="H104" s="40">
        <v>1500000</v>
      </c>
      <c r="I104" s="5">
        <f>H104*1.18</f>
        <v>1770000</v>
      </c>
      <c r="J104" s="60" t="s">
        <v>193</v>
      </c>
      <c r="K104" s="7"/>
      <c r="L104" s="45" t="s">
        <v>194</v>
      </c>
    </row>
    <row r="105" spans="1:12" s="108" customFormat="1" ht="105" customHeight="1" x14ac:dyDescent="0.25">
      <c r="A105" s="98">
        <v>9</v>
      </c>
      <c r="B105" s="110" t="s">
        <v>269</v>
      </c>
      <c r="C105" s="111" t="s">
        <v>14</v>
      </c>
      <c r="D105" s="101" t="s">
        <v>272</v>
      </c>
      <c r="E105" s="99" t="s">
        <v>10</v>
      </c>
      <c r="F105" s="112">
        <v>1</v>
      </c>
      <c r="G105" s="113"/>
      <c r="H105" s="114">
        <v>4500000</v>
      </c>
      <c r="I105" s="5">
        <f t="shared" ref="I105:I110" si="23">H105*1.12</f>
        <v>5040000.0000000009</v>
      </c>
      <c r="J105" s="115" t="s">
        <v>270</v>
      </c>
      <c r="K105" s="99"/>
      <c r="L105" s="116" t="s">
        <v>271</v>
      </c>
    </row>
    <row r="106" spans="1:12" s="77" customFormat="1" ht="105" customHeight="1" x14ac:dyDescent="0.25">
      <c r="A106" s="47">
        <v>10</v>
      </c>
      <c r="B106" s="138" t="s">
        <v>364</v>
      </c>
      <c r="C106" s="43" t="s">
        <v>357</v>
      </c>
      <c r="D106" s="138" t="s">
        <v>365</v>
      </c>
      <c r="E106" s="7" t="s">
        <v>10</v>
      </c>
      <c r="F106" s="46">
        <v>1</v>
      </c>
      <c r="G106" s="139"/>
      <c r="H106" s="5">
        <v>2000000</v>
      </c>
      <c r="I106" s="5">
        <f t="shared" si="23"/>
        <v>2240000</v>
      </c>
      <c r="J106" s="46" t="s">
        <v>140</v>
      </c>
      <c r="K106" s="7"/>
      <c r="L106" s="45" t="s">
        <v>271</v>
      </c>
    </row>
    <row r="107" spans="1:12" s="77" customFormat="1" ht="93" customHeight="1" x14ac:dyDescent="0.25">
      <c r="A107" s="47">
        <v>11</v>
      </c>
      <c r="B107" s="141" t="s">
        <v>372</v>
      </c>
      <c r="C107" s="136" t="s">
        <v>357</v>
      </c>
      <c r="D107" s="141" t="s">
        <v>374</v>
      </c>
      <c r="E107" s="7" t="s">
        <v>10</v>
      </c>
      <c r="F107" s="46">
        <v>1</v>
      </c>
      <c r="G107" s="93"/>
      <c r="H107" s="93">
        <v>51339.29</v>
      </c>
      <c r="I107" s="130">
        <f t="shared" si="23"/>
        <v>57500.00480000001</v>
      </c>
      <c r="J107" s="46" t="s">
        <v>59</v>
      </c>
      <c r="K107" s="45"/>
      <c r="L107" s="45" t="s">
        <v>15</v>
      </c>
    </row>
    <row r="108" spans="1:12" s="77" customFormat="1" ht="93" customHeight="1" x14ac:dyDescent="0.25">
      <c r="A108" s="47">
        <v>12</v>
      </c>
      <c r="B108" s="141" t="s">
        <v>373</v>
      </c>
      <c r="C108" s="136" t="s">
        <v>357</v>
      </c>
      <c r="D108" s="141" t="s">
        <v>377</v>
      </c>
      <c r="E108" s="7" t="s">
        <v>10</v>
      </c>
      <c r="F108" s="46">
        <v>1</v>
      </c>
      <c r="G108" s="93"/>
      <c r="H108" s="93">
        <v>428.57</v>
      </c>
      <c r="I108" s="130">
        <f t="shared" si="23"/>
        <v>479.99840000000006</v>
      </c>
      <c r="J108" s="46" t="s">
        <v>59</v>
      </c>
      <c r="K108" s="45"/>
      <c r="L108" s="45" t="s">
        <v>15</v>
      </c>
    </row>
    <row r="109" spans="1:12" s="77" customFormat="1" ht="93" customHeight="1" x14ac:dyDescent="0.25">
      <c r="A109" s="47">
        <v>13</v>
      </c>
      <c r="B109" s="141" t="s">
        <v>376</v>
      </c>
      <c r="C109" s="136" t="s">
        <v>357</v>
      </c>
      <c r="D109" s="141" t="s">
        <v>375</v>
      </c>
      <c r="E109" s="7" t="s">
        <v>10</v>
      </c>
      <c r="F109" s="46">
        <v>1</v>
      </c>
      <c r="G109" s="93"/>
      <c r="H109" s="93">
        <v>64508.93</v>
      </c>
      <c r="I109" s="130">
        <f t="shared" si="23"/>
        <v>72250.001600000003</v>
      </c>
      <c r="J109" s="46" t="s">
        <v>59</v>
      </c>
      <c r="K109" s="45"/>
      <c r="L109" s="45" t="s">
        <v>15</v>
      </c>
    </row>
    <row r="110" spans="1:12" s="77" customFormat="1" ht="93" customHeight="1" x14ac:dyDescent="0.25">
      <c r="A110" s="47">
        <v>14</v>
      </c>
      <c r="B110" s="141" t="s">
        <v>406</v>
      </c>
      <c r="C110" s="136" t="s">
        <v>357</v>
      </c>
      <c r="D110" s="142" t="s">
        <v>409</v>
      </c>
      <c r="E110" s="7" t="s">
        <v>10</v>
      </c>
      <c r="F110" s="46">
        <v>1</v>
      </c>
      <c r="G110" s="93"/>
      <c r="H110" s="93">
        <v>156250</v>
      </c>
      <c r="I110" s="130">
        <f t="shared" si="23"/>
        <v>175000.00000000003</v>
      </c>
      <c r="J110" s="46" t="s">
        <v>145</v>
      </c>
      <c r="K110" s="45"/>
      <c r="L110" s="45" t="s">
        <v>15</v>
      </c>
    </row>
    <row r="111" spans="1:12" s="11" customFormat="1" ht="22.5" customHeight="1" x14ac:dyDescent="0.3">
      <c r="A111" s="26"/>
      <c r="B111" s="153" t="s">
        <v>29</v>
      </c>
      <c r="C111" s="154"/>
      <c r="D111" s="154"/>
      <c r="E111" s="154"/>
      <c r="F111" s="154"/>
      <c r="G111" s="155"/>
      <c r="H111" s="27">
        <f>SUM(H97:H110)</f>
        <v>18317133.789999999</v>
      </c>
      <c r="I111" s="27">
        <f>SUM(I97:I110)</f>
        <v>20605189.844800003</v>
      </c>
      <c r="J111" s="23"/>
      <c r="K111" s="24"/>
      <c r="L111" s="24"/>
    </row>
    <row r="112" spans="1:12" s="11" customFormat="1" ht="24" customHeight="1" x14ac:dyDescent="0.3">
      <c r="A112" s="26"/>
      <c r="B112" s="153" t="s">
        <v>30</v>
      </c>
      <c r="C112" s="154"/>
      <c r="D112" s="154"/>
      <c r="E112" s="154"/>
      <c r="F112" s="154"/>
      <c r="G112" s="155"/>
      <c r="H112" s="89">
        <f>H92+H111+H95</f>
        <v>222174967.71628571</v>
      </c>
      <c r="I112" s="89">
        <f>I92+I111+I95</f>
        <v>248925963.84223998</v>
      </c>
      <c r="J112" s="23"/>
      <c r="K112" s="24"/>
      <c r="L112" s="24"/>
    </row>
    <row r="113" spans="1:12" ht="43.5" customHeight="1" x14ac:dyDescent="0.25">
      <c r="A113" s="28"/>
      <c r="B113" s="163" t="s">
        <v>33</v>
      </c>
      <c r="C113" s="164"/>
      <c r="D113" s="164"/>
      <c r="E113" s="164"/>
      <c r="F113" s="164"/>
      <c r="G113" s="164"/>
      <c r="H113" s="164"/>
      <c r="I113" s="164"/>
      <c r="J113" s="164"/>
      <c r="K113" s="164"/>
      <c r="L113" s="165"/>
    </row>
    <row r="114" spans="1:12" s="11" customFormat="1" ht="26.25" customHeight="1" x14ac:dyDescent="0.3">
      <c r="A114" s="29"/>
      <c r="B114" s="145" t="s">
        <v>26</v>
      </c>
      <c r="C114" s="146"/>
      <c r="D114" s="146"/>
      <c r="E114" s="146"/>
      <c r="F114" s="146"/>
      <c r="G114" s="146"/>
      <c r="H114" s="146"/>
      <c r="I114" s="146"/>
      <c r="J114" s="146"/>
      <c r="K114" s="146"/>
      <c r="L114" s="147"/>
    </row>
    <row r="115" spans="1:12" ht="54.75" customHeight="1" x14ac:dyDescent="0.25">
      <c r="A115" s="47">
        <v>1</v>
      </c>
      <c r="B115" s="36" t="s">
        <v>13</v>
      </c>
      <c r="C115" s="43" t="s">
        <v>35</v>
      </c>
      <c r="D115" s="36" t="s">
        <v>13</v>
      </c>
      <c r="E115" s="44" t="s">
        <v>11</v>
      </c>
      <c r="F115" s="44">
        <v>1</v>
      </c>
      <c r="G115" s="5">
        <v>2974000</v>
      </c>
      <c r="H115" s="5">
        <f>F115*G115</f>
        <v>2974000</v>
      </c>
      <c r="I115" s="5">
        <f t="shared" ref="I115:I133" si="24">H115*1.12</f>
        <v>3330880.0000000005</v>
      </c>
      <c r="J115" s="46" t="s">
        <v>59</v>
      </c>
      <c r="K115" s="46" t="s">
        <v>17</v>
      </c>
      <c r="L115" s="37" t="s">
        <v>15</v>
      </c>
    </row>
    <row r="116" spans="1:12" ht="57.75" customHeight="1" x14ac:dyDescent="0.25">
      <c r="A116" s="47">
        <v>2</v>
      </c>
      <c r="B116" s="36" t="s">
        <v>21</v>
      </c>
      <c r="C116" s="43" t="s">
        <v>35</v>
      </c>
      <c r="D116" s="14" t="s">
        <v>95</v>
      </c>
      <c r="E116" s="44" t="s">
        <v>22</v>
      </c>
      <c r="F116" s="44">
        <v>1338</v>
      </c>
      <c r="G116" s="5">
        <v>477</v>
      </c>
      <c r="H116" s="5">
        <f t="shared" ref="H116" si="25">F116*G116</f>
        <v>638226</v>
      </c>
      <c r="I116" s="5">
        <f t="shared" si="24"/>
        <v>714813.12000000011</v>
      </c>
      <c r="J116" s="46" t="s">
        <v>130</v>
      </c>
      <c r="K116" s="46" t="s">
        <v>17</v>
      </c>
      <c r="L116" s="37" t="s">
        <v>15</v>
      </c>
    </row>
    <row r="117" spans="1:12" ht="187.5" customHeight="1" x14ac:dyDescent="0.25">
      <c r="A117" s="47">
        <v>3</v>
      </c>
      <c r="B117" s="14" t="s">
        <v>53</v>
      </c>
      <c r="C117" s="43" t="s">
        <v>35</v>
      </c>
      <c r="D117" s="14" t="s">
        <v>54</v>
      </c>
      <c r="E117" s="44" t="s">
        <v>43</v>
      </c>
      <c r="F117" s="44">
        <v>123</v>
      </c>
      <c r="G117" s="5">
        <f>H117/F117</f>
        <v>2235.7723577235774</v>
      </c>
      <c r="H117" s="5">
        <f>I117/1.12</f>
        <v>275000</v>
      </c>
      <c r="I117" s="5">
        <v>308000</v>
      </c>
      <c r="J117" s="46" t="s">
        <v>60</v>
      </c>
      <c r="K117" s="46" t="s">
        <v>17</v>
      </c>
      <c r="L117" s="37" t="s">
        <v>15</v>
      </c>
    </row>
    <row r="118" spans="1:12" ht="153.75" customHeight="1" x14ac:dyDescent="0.25">
      <c r="A118" s="47">
        <v>4</v>
      </c>
      <c r="B118" s="7" t="s">
        <v>76</v>
      </c>
      <c r="C118" s="43" t="s">
        <v>67</v>
      </c>
      <c r="D118" s="14" t="s">
        <v>101</v>
      </c>
      <c r="E118" s="44" t="s">
        <v>43</v>
      </c>
      <c r="F118" s="44">
        <v>1</v>
      </c>
      <c r="G118" s="5">
        <f>10406*255</f>
        <v>2653530</v>
      </c>
      <c r="H118" s="5">
        <f t="shared" ref="H118" si="26">F118*G118</f>
        <v>2653530</v>
      </c>
      <c r="I118" s="5">
        <f t="shared" ref="I118" si="27">H118*1.12</f>
        <v>2971953.6</v>
      </c>
      <c r="J118" s="8" t="s">
        <v>77</v>
      </c>
      <c r="K118" s="46" t="s">
        <v>75</v>
      </c>
      <c r="L118" s="37" t="s">
        <v>15</v>
      </c>
    </row>
    <row r="119" spans="1:12" ht="162.75" customHeight="1" x14ac:dyDescent="0.25">
      <c r="A119" s="47">
        <v>5</v>
      </c>
      <c r="B119" s="46" t="s">
        <v>66</v>
      </c>
      <c r="C119" s="43" t="s">
        <v>67</v>
      </c>
      <c r="D119" s="54" t="s">
        <v>97</v>
      </c>
      <c r="E119" s="44" t="s">
        <v>43</v>
      </c>
      <c r="F119" s="44">
        <v>1</v>
      </c>
      <c r="G119" s="55">
        <f>26460*255</f>
        <v>6747300</v>
      </c>
      <c r="H119" s="5">
        <f>F119*G119</f>
        <v>6747300</v>
      </c>
      <c r="I119" s="5">
        <f t="shared" si="24"/>
        <v>7556976.0000000009</v>
      </c>
      <c r="J119" s="8" t="s">
        <v>71</v>
      </c>
      <c r="K119" s="46" t="s">
        <v>75</v>
      </c>
      <c r="L119" s="37" t="s">
        <v>15</v>
      </c>
    </row>
    <row r="120" spans="1:12" ht="162.75" customHeight="1" x14ac:dyDescent="0.25">
      <c r="A120" s="47">
        <v>6</v>
      </c>
      <c r="B120" s="46" t="s">
        <v>68</v>
      </c>
      <c r="C120" s="43" t="s">
        <v>67</v>
      </c>
      <c r="D120" s="14" t="s">
        <v>98</v>
      </c>
      <c r="E120" s="44" t="s">
        <v>43</v>
      </c>
      <c r="F120" s="44">
        <v>1</v>
      </c>
      <c r="G120" s="55">
        <f>22458*255</f>
        <v>5726790</v>
      </c>
      <c r="H120" s="5">
        <f t="shared" ref="H120:H133" si="28">F120*G120</f>
        <v>5726790</v>
      </c>
      <c r="I120" s="5">
        <f t="shared" si="24"/>
        <v>6414004.8000000007</v>
      </c>
      <c r="J120" s="8" t="s">
        <v>72</v>
      </c>
      <c r="K120" s="46" t="s">
        <v>75</v>
      </c>
      <c r="L120" s="37" t="s">
        <v>15</v>
      </c>
    </row>
    <row r="121" spans="1:12" ht="162.75" customHeight="1" x14ac:dyDescent="0.25">
      <c r="A121" s="47">
        <v>7</v>
      </c>
      <c r="B121" s="46" t="s">
        <v>69</v>
      </c>
      <c r="C121" s="43" t="s">
        <v>67</v>
      </c>
      <c r="D121" s="14" t="s">
        <v>99</v>
      </c>
      <c r="E121" s="44" t="s">
        <v>43</v>
      </c>
      <c r="F121" s="44">
        <v>1</v>
      </c>
      <c r="G121" s="55">
        <f>10756*255</f>
        <v>2742780</v>
      </c>
      <c r="H121" s="5">
        <f t="shared" si="28"/>
        <v>2742780</v>
      </c>
      <c r="I121" s="5">
        <f t="shared" si="24"/>
        <v>3071913.6</v>
      </c>
      <c r="J121" s="8" t="s">
        <v>73</v>
      </c>
      <c r="K121" s="46" t="s">
        <v>75</v>
      </c>
      <c r="L121" s="37" t="s">
        <v>15</v>
      </c>
    </row>
    <row r="122" spans="1:12" ht="227.25" customHeight="1" x14ac:dyDescent="0.25">
      <c r="A122" s="47">
        <v>8</v>
      </c>
      <c r="B122" s="46" t="s">
        <v>70</v>
      </c>
      <c r="C122" s="43" t="s">
        <v>67</v>
      </c>
      <c r="D122" s="14" t="s">
        <v>100</v>
      </c>
      <c r="E122" s="44" t="s">
        <v>43</v>
      </c>
      <c r="F122" s="44">
        <v>1</v>
      </c>
      <c r="G122" s="55">
        <f>211591*255</f>
        <v>53955705</v>
      </c>
      <c r="H122" s="5">
        <f t="shared" si="28"/>
        <v>53955705</v>
      </c>
      <c r="I122" s="5">
        <f t="shared" si="24"/>
        <v>60430389.600000009</v>
      </c>
      <c r="J122" s="8" t="s">
        <v>74</v>
      </c>
      <c r="K122" s="46" t="s">
        <v>75</v>
      </c>
      <c r="L122" s="37" t="s">
        <v>15</v>
      </c>
    </row>
    <row r="123" spans="1:12" ht="105.75" customHeight="1" x14ac:dyDescent="0.25">
      <c r="A123" s="47">
        <v>9</v>
      </c>
      <c r="B123" s="46" t="s">
        <v>103</v>
      </c>
      <c r="C123" s="43" t="s">
        <v>67</v>
      </c>
      <c r="D123" s="14" t="s">
        <v>141</v>
      </c>
      <c r="E123" s="44" t="s">
        <v>43</v>
      </c>
      <c r="F123" s="44">
        <v>1</v>
      </c>
      <c r="G123" s="55">
        <v>319785700</v>
      </c>
      <c r="H123" s="5">
        <f t="shared" si="28"/>
        <v>319785700</v>
      </c>
      <c r="I123" s="5">
        <f t="shared" si="24"/>
        <v>358159984.00000006</v>
      </c>
      <c r="J123" s="8" t="s">
        <v>115</v>
      </c>
      <c r="K123" s="46" t="s">
        <v>75</v>
      </c>
      <c r="L123" s="37" t="s">
        <v>15</v>
      </c>
    </row>
    <row r="124" spans="1:12" ht="105.75" customHeight="1" x14ac:dyDescent="0.25">
      <c r="A124" s="47">
        <v>10</v>
      </c>
      <c r="B124" s="14" t="s">
        <v>108</v>
      </c>
      <c r="C124" s="43" t="s">
        <v>109</v>
      </c>
      <c r="D124" s="14" t="s">
        <v>110</v>
      </c>
      <c r="E124" s="44" t="s">
        <v>111</v>
      </c>
      <c r="F124" s="44">
        <v>7200</v>
      </c>
      <c r="G124" s="61">
        <v>114.643</v>
      </c>
      <c r="H124" s="61">
        <f t="shared" si="28"/>
        <v>825429.6</v>
      </c>
      <c r="I124" s="61">
        <f t="shared" si="24"/>
        <v>924481.15200000012</v>
      </c>
      <c r="J124" s="14" t="s">
        <v>59</v>
      </c>
      <c r="K124" s="14" t="s">
        <v>17</v>
      </c>
      <c r="L124" s="43" t="s">
        <v>15</v>
      </c>
    </row>
    <row r="125" spans="1:12" ht="105.75" customHeight="1" x14ac:dyDescent="0.25">
      <c r="A125" s="47">
        <v>11</v>
      </c>
      <c r="B125" s="36" t="s">
        <v>142</v>
      </c>
      <c r="C125" s="43" t="s">
        <v>109</v>
      </c>
      <c r="D125" s="36" t="s">
        <v>143</v>
      </c>
      <c r="E125" s="44" t="s">
        <v>144</v>
      </c>
      <c r="F125" s="44">
        <v>300</v>
      </c>
      <c r="G125" s="61">
        <v>6250</v>
      </c>
      <c r="H125" s="5">
        <f t="shared" si="28"/>
        <v>1875000</v>
      </c>
      <c r="I125" s="5">
        <f t="shared" si="24"/>
        <v>2100000</v>
      </c>
      <c r="J125" s="14" t="s">
        <v>59</v>
      </c>
      <c r="K125" s="14" t="s">
        <v>17</v>
      </c>
      <c r="L125" s="43" t="s">
        <v>15</v>
      </c>
    </row>
    <row r="126" spans="1:12" ht="134.25" customHeight="1" x14ac:dyDescent="0.25">
      <c r="A126" s="47">
        <v>12</v>
      </c>
      <c r="B126" s="7" t="s">
        <v>138</v>
      </c>
      <c r="C126" s="43" t="s">
        <v>109</v>
      </c>
      <c r="D126" s="14" t="s">
        <v>139</v>
      </c>
      <c r="E126" s="44" t="s">
        <v>43</v>
      </c>
      <c r="F126" s="44">
        <v>1</v>
      </c>
      <c r="G126" s="61">
        <v>464650</v>
      </c>
      <c r="H126" s="5">
        <f t="shared" si="28"/>
        <v>464650</v>
      </c>
      <c r="I126" s="61">
        <f t="shared" si="24"/>
        <v>520408.00000000006</v>
      </c>
      <c r="J126" s="8" t="s">
        <v>140</v>
      </c>
      <c r="K126" s="14" t="s">
        <v>17</v>
      </c>
      <c r="L126" s="37" t="s">
        <v>15</v>
      </c>
    </row>
    <row r="127" spans="1:12" ht="109.5" customHeight="1" x14ac:dyDescent="0.25">
      <c r="A127" s="47">
        <v>13</v>
      </c>
      <c r="B127" s="67" t="s">
        <v>146</v>
      </c>
      <c r="C127" s="68" t="s">
        <v>109</v>
      </c>
      <c r="D127" s="68" t="s">
        <v>147</v>
      </c>
      <c r="E127" s="69" t="s">
        <v>11</v>
      </c>
      <c r="F127" s="69">
        <v>1</v>
      </c>
      <c r="G127" s="61">
        <v>412750</v>
      </c>
      <c r="H127" s="5">
        <f t="shared" si="28"/>
        <v>412750</v>
      </c>
      <c r="I127" s="61">
        <f t="shared" si="24"/>
        <v>462280.00000000006</v>
      </c>
      <c r="J127" s="8" t="s">
        <v>140</v>
      </c>
      <c r="K127" s="14" t="s">
        <v>17</v>
      </c>
      <c r="L127" s="37" t="s">
        <v>15</v>
      </c>
    </row>
    <row r="128" spans="1:12" ht="98.25" customHeight="1" x14ac:dyDescent="0.25">
      <c r="A128" s="47">
        <v>14</v>
      </c>
      <c r="B128" s="7" t="s">
        <v>150</v>
      </c>
      <c r="C128" s="68" t="s">
        <v>109</v>
      </c>
      <c r="D128" s="68" t="s">
        <v>149</v>
      </c>
      <c r="E128" s="69" t="s">
        <v>11</v>
      </c>
      <c r="F128" s="69">
        <v>1</v>
      </c>
      <c r="G128" s="61">
        <v>750000</v>
      </c>
      <c r="H128" s="5">
        <f t="shared" si="28"/>
        <v>750000</v>
      </c>
      <c r="I128" s="5">
        <f t="shared" si="24"/>
        <v>840000.00000000012</v>
      </c>
      <c r="J128" s="8" t="s">
        <v>148</v>
      </c>
      <c r="K128" s="14" t="s">
        <v>17</v>
      </c>
      <c r="L128" s="37" t="s">
        <v>15</v>
      </c>
    </row>
    <row r="129" spans="1:13" ht="90.75" customHeight="1" x14ac:dyDescent="0.25">
      <c r="A129" s="47">
        <v>15</v>
      </c>
      <c r="B129" s="7" t="s">
        <v>151</v>
      </c>
      <c r="C129" s="68" t="s">
        <v>109</v>
      </c>
      <c r="D129" s="68" t="s">
        <v>157</v>
      </c>
      <c r="E129" s="69" t="s">
        <v>11</v>
      </c>
      <c r="F129" s="69">
        <v>1</v>
      </c>
      <c r="G129" s="61">
        <v>1260311</v>
      </c>
      <c r="H129" s="5">
        <f t="shared" si="28"/>
        <v>1260311</v>
      </c>
      <c r="I129" s="5">
        <f t="shared" si="24"/>
        <v>1411548.32</v>
      </c>
      <c r="J129" s="8" t="s">
        <v>140</v>
      </c>
      <c r="K129" s="14" t="s">
        <v>17</v>
      </c>
      <c r="L129" s="37" t="s">
        <v>15</v>
      </c>
    </row>
    <row r="130" spans="1:13" s="77" customFormat="1" ht="113.25" customHeight="1" x14ac:dyDescent="0.25">
      <c r="A130" s="47">
        <v>16</v>
      </c>
      <c r="B130" s="7" t="s">
        <v>161</v>
      </c>
      <c r="C130" s="68" t="s">
        <v>109</v>
      </c>
      <c r="D130" s="7" t="s">
        <v>165</v>
      </c>
      <c r="E130" s="69" t="s">
        <v>11</v>
      </c>
      <c r="F130" s="69">
        <v>1</v>
      </c>
      <c r="G130" s="61">
        <v>10101600</v>
      </c>
      <c r="H130" s="5">
        <f t="shared" si="28"/>
        <v>10101600</v>
      </c>
      <c r="I130" s="5">
        <f t="shared" si="24"/>
        <v>11313792.000000002</v>
      </c>
      <c r="J130" s="8" t="s">
        <v>162</v>
      </c>
      <c r="K130" s="14" t="s">
        <v>17</v>
      </c>
      <c r="L130" s="37" t="s">
        <v>15</v>
      </c>
    </row>
    <row r="131" spans="1:13" ht="90.75" customHeight="1" x14ac:dyDescent="0.25">
      <c r="A131" s="47">
        <v>17</v>
      </c>
      <c r="B131" s="7" t="s">
        <v>163</v>
      </c>
      <c r="C131" s="68" t="s">
        <v>109</v>
      </c>
      <c r="D131" s="68" t="s">
        <v>164</v>
      </c>
      <c r="E131" s="69" t="s">
        <v>11</v>
      </c>
      <c r="F131" s="69">
        <v>1</v>
      </c>
      <c r="G131" s="61">
        <v>224163</v>
      </c>
      <c r="H131" s="5">
        <f t="shared" si="28"/>
        <v>224163</v>
      </c>
      <c r="I131" s="61">
        <f t="shared" si="24"/>
        <v>251062.56000000003</v>
      </c>
      <c r="J131" s="8" t="s">
        <v>148</v>
      </c>
      <c r="K131" s="14" t="s">
        <v>17</v>
      </c>
      <c r="L131" s="37" t="s">
        <v>15</v>
      </c>
    </row>
    <row r="132" spans="1:13" ht="103.5" customHeight="1" x14ac:dyDescent="0.25">
      <c r="A132" s="47">
        <v>18</v>
      </c>
      <c r="B132" s="7" t="s">
        <v>179</v>
      </c>
      <c r="C132" s="68" t="s">
        <v>109</v>
      </c>
      <c r="D132" s="14" t="s">
        <v>101</v>
      </c>
      <c r="E132" s="69" t="s">
        <v>11</v>
      </c>
      <c r="F132" s="69">
        <v>1</v>
      </c>
      <c r="G132" s="61">
        <v>774740</v>
      </c>
      <c r="H132" s="5">
        <f t="shared" si="28"/>
        <v>774740</v>
      </c>
      <c r="I132" s="61">
        <f t="shared" si="24"/>
        <v>867708.8</v>
      </c>
      <c r="J132" s="8" t="s">
        <v>180</v>
      </c>
      <c r="K132" s="14" t="s">
        <v>17</v>
      </c>
      <c r="L132" s="37" t="s">
        <v>15</v>
      </c>
    </row>
    <row r="133" spans="1:13" ht="90.75" customHeight="1" x14ac:dyDescent="0.25">
      <c r="A133" s="47">
        <v>19</v>
      </c>
      <c r="B133" s="7" t="s">
        <v>181</v>
      </c>
      <c r="C133" s="68" t="s">
        <v>67</v>
      </c>
      <c r="D133" s="80" t="s">
        <v>222</v>
      </c>
      <c r="E133" s="69" t="s">
        <v>11</v>
      </c>
      <c r="F133" s="69">
        <v>1</v>
      </c>
      <c r="G133" s="61">
        <v>87028020</v>
      </c>
      <c r="H133" s="5">
        <f t="shared" si="28"/>
        <v>87028020</v>
      </c>
      <c r="I133" s="61">
        <f t="shared" si="24"/>
        <v>97471382.400000006</v>
      </c>
      <c r="J133" s="8" t="s">
        <v>182</v>
      </c>
      <c r="K133" s="14" t="s">
        <v>75</v>
      </c>
      <c r="L133" s="37" t="s">
        <v>15</v>
      </c>
    </row>
    <row r="134" spans="1:13" ht="96" customHeight="1" x14ac:dyDescent="0.25">
      <c r="A134" s="47">
        <v>20</v>
      </c>
      <c r="B134" s="7" t="s">
        <v>187</v>
      </c>
      <c r="C134" s="68" t="s">
        <v>109</v>
      </c>
      <c r="D134" s="68" t="s">
        <v>189</v>
      </c>
      <c r="E134" s="69" t="s">
        <v>11</v>
      </c>
      <c r="F134" s="69">
        <v>1</v>
      </c>
      <c r="G134" s="61">
        <v>706179</v>
      </c>
      <c r="H134" s="5">
        <f t="shared" ref="H134:H137" si="29">F134*G134</f>
        <v>706179</v>
      </c>
      <c r="I134" s="5">
        <f t="shared" ref="I134:I137" si="30">H134*1.12</f>
        <v>790920.4800000001</v>
      </c>
      <c r="J134" s="8" t="s">
        <v>140</v>
      </c>
      <c r="K134" s="14" t="s">
        <v>17</v>
      </c>
      <c r="L134" s="37" t="s">
        <v>15</v>
      </c>
    </row>
    <row r="135" spans="1:13" ht="104.25" customHeight="1" x14ac:dyDescent="0.25">
      <c r="A135" s="47">
        <v>21</v>
      </c>
      <c r="B135" s="7" t="s">
        <v>188</v>
      </c>
      <c r="C135" s="68" t="s">
        <v>109</v>
      </c>
      <c r="D135" s="68" t="s">
        <v>189</v>
      </c>
      <c r="E135" s="69" t="s">
        <v>11</v>
      </c>
      <c r="F135" s="69">
        <v>1</v>
      </c>
      <c r="G135" s="61">
        <v>1236410</v>
      </c>
      <c r="H135" s="5">
        <f t="shared" si="29"/>
        <v>1236410</v>
      </c>
      <c r="I135" s="5">
        <f t="shared" si="30"/>
        <v>1384779.2000000002</v>
      </c>
      <c r="J135" s="8" t="s">
        <v>148</v>
      </c>
      <c r="K135" s="14" t="s">
        <v>17</v>
      </c>
      <c r="L135" s="37" t="s">
        <v>15</v>
      </c>
    </row>
    <row r="136" spans="1:13" s="77" customFormat="1" ht="104.25" customHeight="1" x14ac:dyDescent="0.25">
      <c r="A136" s="47">
        <v>22</v>
      </c>
      <c r="B136" s="7" t="s">
        <v>218</v>
      </c>
      <c r="C136" s="68" t="s">
        <v>109</v>
      </c>
      <c r="D136" s="7" t="s">
        <v>219</v>
      </c>
      <c r="E136" s="69" t="s">
        <v>11</v>
      </c>
      <c r="F136" s="69">
        <v>1</v>
      </c>
      <c r="G136" s="61">
        <v>646615</v>
      </c>
      <c r="H136" s="5">
        <f t="shared" si="29"/>
        <v>646615</v>
      </c>
      <c r="I136" s="5">
        <f t="shared" si="30"/>
        <v>724208.8</v>
      </c>
      <c r="J136" s="8" t="s">
        <v>217</v>
      </c>
      <c r="K136" s="14" t="s">
        <v>17</v>
      </c>
      <c r="L136" s="37" t="s">
        <v>15</v>
      </c>
    </row>
    <row r="137" spans="1:13" ht="104.25" customHeight="1" x14ac:dyDescent="0.25">
      <c r="A137" s="47">
        <v>23</v>
      </c>
      <c r="B137" s="7" t="s">
        <v>210</v>
      </c>
      <c r="C137" s="68" t="s">
        <v>109</v>
      </c>
      <c r="D137" s="14" t="s">
        <v>211</v>
      </c>
      <c r="E137" s="69" t="s">
        <v>11</v>
      </c>
      <c r="F137" s="69">
        <v>1</v>
      </c>
      <c r="G137" s="61">
        <v>2165545</v>
      </c>
      <c r="H137" s="5">
        <f t="shared" si="29"/>
        <v>2165545</v>
      </c>
      <c r="I137" s="61">
        <f t="shared" si="30"/>
        <v>2425410.4000000004</v>
      </c>
      <c r="J137" s="8" t="s">
        <v>220</v>
      </c>
      <c r="K137" s="14" t="s">
        <v>17</v>
      </c>
      <c r="L137" s="37" t="s">
        <v>15</v>
      </c>
      <c r="M137" s="76"/>
    </row>
    <row r="138" spans="1:13" s="76" customFormat="1" ht="111.75" customHeight="1" x14ac:dyDescent="0.25">
      <c r="A138" s="47">
        <v>24</v>
      </c>
      <c r="B138" s="36" t="s">
        <v>215</v>
      </c>
      <c r="C138" s="43" t="s">
        <v>109</v>
      </c>
      <c r="D138" s="36" t="s">
        <v>216</v>
      </c>
      <c r="E138" s="44" t="s">
        <v>11</v>
      </c>
      <c r="F138" s="44">
        <v>1</v>
      </c>
      <c r="G138" s="5">
        <v>2498370.5357142854</v>
      </c>
      <c r="H138" s="5">
        <v>2498370.5357142854</v>
      </c>
      <c r="I138" s="61">
        <f>H138*1.12</f>
        <v>2798175</v>
      </c>
      <c r="J138" s="8" t="s">
        <v>217</v>
      </c>
      <c r="K138" s="14" t="s">
        <v>17</v>
      </c>
      <c r="L138" s="37" t="s">
        <v>15</v>
      </c>
    </row>
    <row r="139" spans="1:13" s="76" customFormat="1" ht="104.25" customHeight="1" x14ac:dyDescent="0.25">
      <c r="A139" s="47">
        <v>25</v>
      </c>
      <c r="B139" s="44" t="s">
        <v>212</v>
      </c>
      <c r="C139" s="14" t="s">
        <v>67</v>
      </c>
      <c r="D139" s="79" t="s">
        <v>213</v>
      </c>
      <c r="E139" s="46" t="s">
        <v>78</v>
      </c>
      <c r="F139" s="46">
        <v>18</v>
      </c>
      <c r="G139" s="8">
        <v>307125</v>
      </c>
      <c r="H139" s="8">
        <v>5528250</v>
      </c>
      <c r="I139" s="5">
        <f>H139*1.12</f>
        <v>6191640.0000000009</v>
      </c>
      <c r="J139" s="8" t="s">
        <v>214</v>
      </c>
      <c r="K139" s="14" t="s">
        <v>75</v>
      </c>
      <c r="L139" s="37" t="s">
        <v>15</v>
      </c>
    </row>
    <row r="140" spans="1:13" s="77" customFormat="1" ht="104.25" customHeight="1" x14ac:dyDescent="0.25">
      <c r="A140" s="47">
        <v>26</v>
      </c>
      <c r="B140" s="7" t="s">
        <v>226</v>
      </c>
      <c r="C140" s="68" t="s">
        <v>109</v>
      </c>
      <c r="D140" s="14" t="s">
        <v>211</v>
      </c>
      <c r="E140" s="69" t="s">
        <v>11</v>
      </c>
      <c r="F140" s="69">
        <v>1</v>
      </c>
      <c r="G140" s="8">
        <v>4097012</v>
      </c>
      <c r="H140" s="5">
        <f t="shared" ref="H140" si="31">F140*G140</f>
        <v>4097012</v>
      </c>
      <c r="I140" s="61">
        <f t="shared" ref="I140:I143" si="32">H140*1.12</f>
        <v>4588653.4400000004</v>
      </c>
      <c r="J140" s="8" t="s">
        <v>227</v>
      </c>
      <c r="K140" s="14" t="s">
        <v>17</v>
      </c>
      <c r="L140" s="37" t="s">
        <v>15</v>
      </c>
    </row>
    <row r="141" spans="1:13" s="77" customFormat="1" ht="104.25" customHeight="1" x14ac:dyDescent="0.25">
      <c r="A141" s="47">
        <v>27</v>
      </c>
      <c r="B141" s="7" t="s">
        <v>251</v>
      </c>
      <c r="C141" s="68" t="s">
        <v>109</v>
      </c>
      <c r="D141" s="14" t="s">
        <v>252</v>
      </c>
      <c r="E141" s="69" t="s">
        <v>11</v>
      </c>
      <c r="F141" s="69">
        <v>1</v>
      </c>
      <c r="G141" s="82">
        <v>955070</v>
      </c>
      <c r="H141" s="82">
        <v>955070</v>
      </c>
      <c r="I141" s="97">
        <f t="shared" si="32"/>
        <v>1069678.4000000001</v>
      </c>
      <c r="J141" s="8" t="s">
        <v>140</v>
      </c>
      <c r="K141" s="14" t="s">
        <v>17</v>
      </c>
      <c r="L141" s="37" t="s">
        <v>15</v>
      </c>
    </row>
    <row r="142" spans="1:13" s="77" customFormat="1" ht="104.25" customHeight="1" x14ac:dyDescent="0.25">
      <c r="A142" s="47">
        <v>28</v>
      </c>
      <c r="B142" s="7" t="s">
        <v>253</v>
      </c>
      <c r="C142" s="68" t="s">
        <v>109</v>
      </c>
      <c r="D142" s="14" t="s">
        <v>252</v>
      </c>
      <c r="E142" s="69" t="s">
        <v>11</v>
      </c>
      <c r="F142" s="69">
        <v>1</v>
      </c>
      <c r="G142" s="82">
        <v>3054619</v>
      </c>
      <c r="H142" s="82">
        <v>3054619</v>
      </c>
      <c r="I142" s="97">
        <f t="shared" si="32"/>
        <v>3421173.2800000003</v>
      </c>
      <c r="J142" s="8" t="s">
        <v>254</v>
      </c>
      <c r="K142" s="14" t="s">
        <v>17</v>
      </c>
      <c r="L142" s="37" t="s">
        <v>15</v>
      </c>
    </row>
    <row r="143" spans="1:13" s="108" customFormat="1" ht="104.25" customHeight="1" x14ac:dyDescent="0.25">
      <c r="A143" s="98">
        <v>29</v>
      </c>
      <c r="B143" s="99" t="s">
        <v>260</v>
      </c>
      <c r="C143" s="100" t="s">
        <v>109</v>
      </c>
      <c r="D143" s="101" t="s">
        <v>261</v>
      </c>
      <c r="E143" s="102" t="s">
        <v>11</v>
      </c>
      <c r="F143" s="102">
        <v>1</v>
      </c>
      <c r="G143" s="103">
        <v>2361396</v>
      </c>
      <c r="H143" s="103">
        <v>2361396</v>
      </c>
      <c r="I143" s="104">
        <f t="shared" si="32"/>
        <v>2644763.5200000005</v>
      </c>
      <c r="J143" s="105" t="s">
        <v>148</v>
      </c>
      <c r="K143" s="106" t="s">
        <v>17</v>
      </c>
      <c r="L143" s="107" t="s">
        <v>15</v>
      </c>
    </row>
    <row r="144" spans="1:13" s="108" customFormat="1" ht="104.25" customHeight="1" x14ac:dyDescent="0.25">
      <c r="A144" s="98">
        <v>30</v>
      </c>
      <c r="B144" s="99" t="s">
        <v>262</v>
      </c>
      <c r="C144" s="100" t="s">
        <v>109</v>
      </c>
      <c r="D144" s="101" t="s">
        <v>261</v>
      </c>
      <c r="E144" s="102" t="s">
        <v>11</v>
      </c>
      <c r="F144" s="102">
        <v>1</v>
      </c>
      <c r="G144" s="103">
        <v>472336</v>
      </c>
      <c r="H144" s="103">
        <v>472336</v>
      </c>
      <c r="I144" s="104">
        <f t="shared" ref="I144:I147" si="33">H144*1.12</f>
        <v>529016.32000000007</v>
      </c>
      <c r="J144" s="105" t="s">
        <v>148</v>
      </c>
      <c r="K144" s="106" t="s">
        <v>17</v>
      </c>
      <c r="L144" s="107" t="s">
        <v>15</v>
      </c>
    </row>
    <row r="145" spans="1:12" s="108" customFormat="1" ht="104.25" customHeight="1" x14ac:dyDescent="0.25">
      <c r="A145" s="98">
        <v>31</v>
      </c>
      <c r="B145" s="99" t="s">
        <v>263</v>
      </c>
      <c r="C145" s="100" t="s">
        <v>109</v>
      </c>
      <c r="D145" s="101" t="s">
        <v>264</v>
      </c>
      <c r="E145" s="102" t="s">
        <v>11</v>
      </c>
      <c r="F145" s="102">
        <v>1</v>
      </c>
      <c r="G145" s="109">
        <v>961500</v>
      </c>
      <c r="H145" s="103">
        <v>961500</v>
      </c>
      <c r="I145" s="104">
        <f t="shared" si="33"/>
        <v>1076880</v>
      </c>
      <c r="J145" s="105" t="s">
        <v>140</v>
      </c>
      <c r="K145" s="106" t="s">
        <v>17</v>
      </c>
      <c r="L145" s="107" t="s">
        <v>15</v>
      </c>
    </row>
    <row r="146" spans="1:12" s="108" customFormat="1" ht="104.25" customHeight="1" x14ac:dyDescent="0.25">
      <c r="A146" s="98">
        <v>32</v>
      </c>
      <c r="B146" s="99" t="s">
        <v>265</v>
      </c>
      <c r="C146" s="100" t="s">
        <v>109</v>
      </c>
      <c r="D146" s="106" t="s">
        <v>266</v>
      </c>
      <c r="E146" s="102" t="s">
        <v>11</v>
      </c>
      <c r="F146" s="102">
        <v>1</v>
      </c>
      <c r="G146" s="109">
        <v>1366500</v>
      </c>
      <c r="H146" s="103">
        <v>1366500</v>
      </c>
      <c r="I146" s="104">
        <f t="shared" si="33"/>
        <v>1530480.0000000002</v>
      </c>
      <c r="J146" s="105" t="s">
        <v>140</v>
      </c>
      <c r="K146" s="106" t="s">
        <v>17</v>
      </c>
      <c r="L146" s="107" t="s">
        <v>15</v>
      </c>
    </row>
    <row r="147" spans="1:12" s="108" customFormat="1" ht="104.25" customHeight="1" x14ac:dyDescent="0.25">
      <c r="A147" s="98">
        <v>33</v>
      </c>
      <c r="B147" s="99" t="s">
        <v>267</v>
      </c>
      <c r="C147" s="100" t="s">
        <v>109</v>
      </c>
      <c r="D147" s="106" t="s">
        <v>268</v>
      </c>
      <c r="E147" s="102" t="s">
        <v>11</v>
      </c>
      <c r="F147" s="102">
        <v>1</v>
      </c>
      <c r="G147" s="109">
        <v>1266600</v>
      </c>
      <c r="H147" s="103">
        <v>1266600</v>
      </c>
      <c r="I147" s="104">
        <f t="shared" si="33"/>
        <v>1418592.0000000002</v>
      </c>
      <c r="J147" s="105" t="s">
        <v>140</v>
      </c>
      <c r="K147" s="106" t="s">
        <v>17</v>
      </c>
      <c r="L147" s="107" t="s">
        <v>15</v>
      </c>
    </row>
    <row r="148" spans="1:12" s="77" customFormat="1" ht="104.25" customHeight="1" x14ac:dyDescent="0.25">
      <c r="A148" s="47">
        <v>34</v>
      </c>
      <c r="B148" s="7" t="s">
        <v>281</v>
      </c>
      <c r="C148" s="68" t="s">
        <v>109</v>
      </c>
      <c r="D148" s="125" t="s">
        <v>261</v>
      </c>
      <c r="E148" s="69" t="s">
        <v>11</v>
      </c>
      <c r="F148" s="69">
        <v>1</v>
      </c>
      <c r="G148" s="82">
        <v>418373</v>
      </c>
      <c r="H148" s="82">
        <v>418373</v>
      </c>
      <c r="I148" s="97">
        <f t="shared" ref="I148:I149" si="34">H148*1.12</f>
        <v>468577.76000000007</v>
      </c>
      <c r="J148" s="8" t="s">
        <v>148</v>
      </c>
      <c r="K148" s="14" t="s">
        <v>17</v>
      </c>
      <c r="L148" s="37" t="s">
        <v>15</v>
      </c>
    </row>
    <row r="149" spans="1:12" s="77" customFormat="1" ht="104.25" customHeight="1" x14ac:dyDescent="0.25">
      <c r="A149" s="47">
        <v>35</v>
      </c>
      <c r="B149" s="7" t="s">
        <v>290</v>
      </c>
      <c r="C149" s="68" t="s">
        <v>109</v>
      </c>
      <c r="D149" s="125" t="s">
        <v>291</v>
      </c>
      <c r="E149" s="69" t="s">
        <v>11</v>
      </c>
      <c r="F149" s="69">
        <v>1</v>
      </c>
      <c r="G149" s="82">
        <v>3588098</v>
      </c>
      <c r="H149" s="82">
        <v>3588098</v>
      </c>
      <c r="I149" s="97">
        <f t="shared" si="34"/>
        <v>4018669.7600000002</v>
      </c>
      <c r="J149" s="8" t="s">
        <v>148</v>
      </c>
      <c r="K149" s="14" t="s">
        <v>17</v>
      </c>
      <c r="L149" s="37" t="s">
        <v>15</v>
      </c>
    </row>
    <row r="150" spans="1:12" s="77" customFormat="1" ht="104.25" customHeight="1" x14ac:dyDescent="0.25">
      <c r="A150" s="47">
        <v>36</v>
      </c>
      <c r="B150" s="7" t="s">
        <v>299</v>
      </c>
      <c r="C150" s="68" t="s">
        <v>109</v>
      </c>
      <c r="D150" s="125" t="s">
        <v>300</v>
      </c>
      <c r="E150" s="69" t="s">
        <v>11</v>
      </c>
      <c r="F150" s="69">
        <v>1</v>
      </c>
      <c r="G150" s="82">
        <v>854439</v>
      </c>
      <c r="H150" s="82">
        <v>854439</v>
      </c>
      <c r="I150" s="97">
        <f t="shared" ref="I150:I151" si="35">H150*1.12</f>
        <v>956971.68</v>
      </c>
      <c r="J150" s="8" t="s">
        <v>305</v>
      </c>
      <c r="K150" s="14" t="s">
        <v>17</v>
      </c>
      <c r="L150" s="37" t="s">
        <v>15</v>
      </c>
    </row>
    <row r="151" spans="1:12" s="77" customFormat="1" ht="104.25" customHeight="1" x14ac:dyDescent="0.25">
      <c r="A151" s="47">
        <v>37</v>
      </c>
      <c r="B151" s="7" t="s">
        <v>313</v>
      </c>
      <c r="C151" s="68" t="s">
        <v>109</v>
      </c>
      <c r="D151" s="14" t="s">
        <v>312</v>
      </c>
      <c r="E151" s="69" t="s">
        <v>11</v>
      </c>
      <c r="F151" s="69">
        <v>1</v>
      </c>
      <c r="G151" s="82">
        <v>890520</v>
      </c>
      <c r="H151" s="82">
        <v>890520</v>
      </c>
      <c r="I151" s="97">
        <f t="shared" si="35"/>
        <v>997382.40000000014</v>
      </c>
      <c r="J151" s="8" t="s">
        <v>148</v>
      </c>
      <c r="K151" s="14" t="s">
        <v>17</v>
      </c>
      <c r="L151" s="37" t="s">
        <v>15</v>
      </c>
    </row>
    <row r="152" spans="1:12" s="77" customFormat="1" ht="104.25" customHeight="1" x14ac:dyDescent="0.25">
      <c r="A152" s="47">
        <v>38</v>
      </c>
      <c r="B152" s="7" t="s">
        <v>314</v>
      </c>
      <c r="C152" s="68" t="s">
        <v>109</v>
      </c>
      <c r="D152" s="14" t="s">
        <v>315</v>
      </c>
      <c r="E152" s="69" t="s">
        <v>11</v>
      </c>
      <c r="F152" s="69">
        <v>1</v>
      </c>
      <c r="G152" s="82">
        <v>229464.29</v>
      </c>
      <c r="H152" s="82">
        <v>229464.29</v>
      </c>
      <c r="I152" s="97">
        <f t="shared" ref="I152" si="36">H152*1.12</f>
        <v>257000.00480000002</v>
      </c>
      <c r="J152" s="8" t="s">
        <v>148</v>
      </c>
      <c r="K152" s="14" t="s">
        <v>17</v>
      </c>
      <c r="L152" s="37" t="s">
        <v>15</v>
      </c>
    </row>
    <row r="153" spans="1:12" s="77" customFormat="1" ht="104.25" customHeight="1" x14ac:dyDescent="0.25">
      <c r="A153" s="47">
        <v>39</v>
      </c>
      <c r="B153" s="7" t="s">
        <v>316</v>
      </c>
      <c r="C153" s="68" t="s">
        <v>109</v>
      </c>
      <c r="D153" s="14" t="s">
        <v>322</v>
      </c>
      <c r="E153" s="69" t="s">
        <v>11</v>
      </c>
      <c r="F153" s="69">
        <v>1</v>
      </c>
      <c r="G153" s="82">
        <v>628080.36</v>
      </c>
      <c r="H153" s="82">
        <v>628080.36</v>
      </c>
      <c r="I153" s="97">
        <f t="shared" ref="I153" si="37">H153*1.12</f>
        <v>703450.00320000004</v>
      </c>
      <c r="J153" s="8" t="s">
        <v>148</v>
      </c>
      <c r="K153" s="14" t="s">
        <v>17</v>
      </c>
      <c r="L153" s="37" t="s">
        <v>15</v>
      </c>
    </row>
    <row r="154" spans="1:12" s="77" customFormat="1" ht="207.75" customHeight="1" x14ac:dyDescent="0.25">
      <c r="A154" s="47">
        <v>40</v>
      </c>
      <c r="B154" s="7" t="s">
        <v>324</v>
      </c>
      <c r="C154" s="68" t="s">
        <v>109</v>
      </c>
      <c r="D154" s="135" t="s">
        <v>331</v>
      </c>
      <c r="E154" s="69" t="s">
        <v>11</v>
      </c>
      <c r="F154" s="69">
        <v>1</v>
      </c>
      <c r="G154" s="82">
        <v>4972518</v>
      </c>
      <c r="H154" s="82">
        <v>4972518</v>
      </c>
      <c r="I154" s="97">
        <f t="shared" ref="I154" si="38">H154*1.12</f>
        <v>5569220.1600000001</v>
      </c>
      <c r="J154" s="8" t="s">
        <v>325</v>
      </c>
      <c r="K154" s="14" t="s">
        <v>17</v>
      </c>
      <c r="L154" s="37" t="s">
        <v>326</v>
      </c>
    </row>
    <row r="155" spans="1:12" s="77" customFormat="1" ht="224.25" customHeight="1" x14ac:dyDescent="0.25">
      <c r="A155" s="47">
        <v>41</v>
      </c>
      <c r="B155" s="7" t="s">
        <v>327</v>
      </c>
      <c r="C155" s="68" t="s">
        <v>109</v>
      </c>
      <c r="D155" s="135" t="s">
        <v>330</v>
      </c>
      <c r="E155" s="69" t="s">
        <v>11</v>
      </c>
      <c r="F155" s="69">
        <v>1</v>
      </c>
      <c r="G155" s="82">
        <v>3507375</v>
      </c>
      <c r="H155" s="82">
        <v>3507375</v>
      </c>
      <c r="I155" s="97">
        <f t="shared" ref="I155" si="39">H155*1.12</f>
        <v>3928260.0000000005</v>
      </c>
      <c r="J155" s="8" t="s">
        <v>325</v>
      </c>
      <c r="K155" s="14" t="s">
        <v>17</v>
      </c>
      <c r="L155" s="37" t="s">
        <v>326</v>
      </c>
    </row>
    <row r="156" spans="1:12" s="77" customFormat="1" ht="104.25" customHeight="1" x14ac:dyDescent="0.25">
      <c r="A156" s="47">
        <v>42</v>
      </c>
      <c r="B156" s="7" t="s">
        <v>328</v>
      </c>
      <c r="C156" s="68" t="s">
        <v>109</v>
      </c>
      <c r="D156" s="68" t="s">
        <v>329</v>
      </c>
      <c r="E156" s="69" t="s">
        <v>11</v>
      </c>
      <c r="F156" s="69">
        <v>1</v>
      </c>
      <c r="G156" s="82">
        <v>30308.71</v>
      </c>
      <c r="H156" s="82">
        <v>30308.71</v>
      </c>
      <c r="I156" s="97">
        <f t="shared" ref="I156:I160" si="40">H156*1.12</f>
        <v>33945.7552</v>
      </c>
      <c r="J156" s="8" t="s">
        <v>325</v>
      </c>
      <c r="K156" s="14" t="s">
        <v>17</v>
      </c>
      <c r="L156" s="37" t="s">
        <v>326</v>
      </c>
    </row>
    <row r="157" spans="1:12" s="77" customFormat="1" ht="104.25" customHeight="1" x14ac:dyDescent="0.25">
      <c r="A157" s="47">
        <v>43</v>
      </c>
      <c r="B157" s="7" t="s">
        <v>332</v>
      </c>
      <c r="C157" s="68" t="s">
        <v>109</v>
      </c>
      <c r="D157" s="14" t="s">
        <v>322</v>
      </c>
      <c r="E157" s="69" t="s">
        <v>11</v>
      </c>
      <c r="F157" s="69">
        <v>1</v>
      </c>
      <c r="G157" s="82">
        <v>1851747.32</v>
      </c>
      <c r="H157" s="82">
        <v>1851747.32</v>
      </c>
      <c r="I157" s="97">
        <f t="shared" si="40"/>
        <v>2073956.9984000002</v>
      </c>
      <c r="J157" s="8" t="s">
        <v>333</v>
      </c>
      <c r="K157" s="14" t="s">
        <v>17</v>
      </c>
      <c r="L157" s="37" t="s">
        <v>15</v>
      </c>
    </row>
    <row r="158" spans="1:12" s="77" customFormat="1" ht="104.25" customHeight="1" x14ac:dyDescent="0.25">
      <c r="A158" s="47">
        <v>44</v>
      </c>
      <c r="B158" s="7" t="s">
        <v>334</v>
      </c>
      <c r="C158" s="68" t="s">
        <v>109</v>
      </c>
      <c r="D158" s="14" t="s">
        <v>335</v>
      </c>
      <c r="E158" s="69" t="s">
        <v>11</v>
      </c>
      <c r="F158" s="69">
        <v>1</v>
      </c>
      <c r="G158" s="82">
        <v>276785.71999999997</v>
      </c>
      <c r="H158" s="82">
        <v>276785.71999999997</v>
      </c>
      <c r="I158" s="97">
        <f t="shared" si="40"/>
        <v>310000.00640000001</v>
      </c>
      <c r="J158" s="8" t="s">
        <v>140</v>
      </c>
      <c r="K158" s="14" t="s">
        <v>17</v>
      </c>
      <c r="L158" s="37" t="s">
        <v>15</v>
      </c>
    </row>
    <row r="159" spans="1:12" s="77" customFormat="1" ht="104.25" customHeight="1" x14ac:dyDescent="0.25">
      <c r="A159" s="47">
        <v>45</v>
      </c>
      <c r="B159" s="7" t="s">
        <v>337</v>
      </c>
      <c r="C159" s="68" t="s">
        <v>109</v>
      </c>
      <c r="D159" s="14" t="s">
        <v>266</v>
      </c>
      <c r="E159" s="69" t="s">
        <v>11</v>
      </c>
      <c r="F159" s="69">
        <v>1</v>
      </c>
      <c r="G159" s="140">
        <v>2651592.86</v>
      </c>
      <c r="H159" s="82">
        <v>2651592.86</v>
      </c>
      <c r="I159" s="97">
        <f t="shared" si="40"/>
        <v>2969784.0032000002</v>
      </c>
      <c r="J159" s="8" t="s">
        <v>148</v>
      </c>
      <c r="K159" s="14" t="s">
        <v>17</v>
      </c>
      <c r="L159" s="37" t="s">
        <v>15</v>
      </c>
    </row>
    <row r="160" spans="1:12" s="77" customFormat="1" ht="104.25" customHeight="1" x14ac:dyDescent="0.25">
      <c r="A160" s="47">
        <v>46</v>
      </c>
      <c r="B160" s="7" t="s">
        <v>338</v>
      </c>
      <c r="C160" s="68" t="s">
        <v>109</v>
      </c>
      <c r="D160" s="14" t="s">
        <v>266</v>
      </c>
      <c r="E160" s="69" t="s">
        <v>11</v>
      </c>
      <c r="F160" s="69">
        <v>1</v>
      </c>
      <c r="G160" s="140">
        <v>2977471</v>
      </c>
      <c r="H160" s="82">
        <v>2977471</v>
      </c>
      <c r="I160" s="97">
        <f t="shared" si="40"/>
        <v>3334767.5200000005</v>
      </c>
      <c r="J160" s="8" t="s">
        <v>140</v>
      </c>
      <c r="K160" s="14" t="s">
        <v>17</v>
      </c>
      <c r="L160" s="37" t="s">
        <v>15</v>
      </c>
    </row>
    <row r="161" spans="1:12" s="77" customFormat="1" ht="104.25" customHeight="1" x14ac:dyDescent="0.25">
      <c r="A161" s="47">
        <v>47</v>
      </c>
      <c r="B161" s="7" t="s">
        <v>339</v>
      </c>
      <c r="C161" s="68" t="s">
        <v>109</v>
      </c>
      <c r="D161" s="14" t="s">
        <v>335</v>
      </c>
      <c r="E161" s="69" t="s">
        <v>11</v>
      </c>
      <c r="F161" s="69">
        <v>1</v>
      </c>
      <c r="G161" s="82">
        <v>296705.36</v>
      </c>
      <c r="H161" s="82">
        <v>296705.36</v>
      </c>
      <c r="I161" s="97">
        <f t="shared" ref="I161:I164" si="41">H161*1.12</f>
        <v>332310.00320000004</v>
      </c>
      <c r="J161" s="8" t="s">
        <v>148</v>
      </c>
      <c r="K161" s="14" t="s">
        <v>17</v>
      </c>
      <c r="L161" s="37" t="s">
        <v>15</v>
      </c>
    </row>
    <row r="162" spans="1:12" s="77" customFormat="1" ht="104.25" customHeight="1" x14ac:dyDescent="0.25">
      <c r="A162" s="47">
        <v>48</v>
      </c>
      <c r="B162" s="7" t="s">
        <v>371</v>
      </c>
      <c r="C162" s="68" t="s">
        <v>109</v>
      </c>
      <c r="D162" s="14" t="s">
        <v>366</v>
      </c>
      <c r="E162" s="69" t="s">
        <v>11</v>
      </c>
      <c r="F162" s="69">
        <v>1</v>
      </c>
      <c r="G162" s="82">
        <v>92640</v>
      </c>
      <c r="H162" s="82">
        <v>92640</v>
      </c>
      <c r="I162" s="97">
        <f t="shared" si="41"/>
        <v>103756.8</v>
      </c>
      <c r="J162" s="8" t="s">
        <v>367</v>
      </c>
      <c r="K162" s="14" t="s">
        <v>17</v>
      </c>
      <c r="L162" s="37" t="s">
        <v>15</v>
      </c>
    </row>
    <row r="163" spans="1:12" s="77" customFormat="1" ht="104.25" customHeight="1" x14ac:dyDescent="0.25">
      <c r="A163" s="47">
        <v>49</v>
      </c>
      <c r="B163" s="7" t="s">
        <v>368</v>
      </c>
      <c r="C163" s="68" t="s">
        <v>109</v>
      </c>
      <c r="D163" s="14" t="s">
        <v>369</v>
      </c>
      <c r="E163" s="69" t="s">
        <v>144</v>
      </c>
      <c r="F163" s="69">
        <v>60</v>
      </c>
      <c r="G163" s="82">
        <v>559.83000000000004</v>
      </c>
      <c r="H163" s="82">
        <f>F163*G163</f>
        <v>33589.800000000003</v>
      </c>
      <c r="I163" s="97">
        <f t="shared" si="41"/>
        <v>37620.576000000008</v>
      </c>
      <c r="J163" s="8" t="s">
        <v>367</v>
      </c>
      <c r="K163" s="14" t="s">
        <v>17</v>
      </c>
      <c r="L163" s="37" t="s">
        <v>15</v>
      </c>
    </row>
    <row r="164" spans="1:12" s="77" customFormat="1" ht="104.25" customHeight="1" x14ac:dyDescent="0.25">
      <c r="A164" s="47">
        <v>50</v>
      </c>
      <c r="B164" s="7" t="s">
        <v>370</v>
      </c>
      <c r="C164" s="68" t="s">
        <v>109</v>
      </c>
      <c r="D164" s="14" t="s">
        <v>266</v>
      </c>
      <c r="E164" s="69" t="s">
        <v>11</v>
      </c>
      <c r="F164" s="69">
        <v>1</v>
      </c>
      <c r="G164" s="140">
        <v>340000</v>
      </c>
      <c r="H164" s="82">
        <v>340000</v>
      </c>
      <c r="I164" s="97">
        <f t="shared" si="41"/>
        <v>380800.00000000006</v>
      </c>
      <c r="J164" s="8" t="s">
        <v>148</v>
      </c>
      <c r="K164" s="14" t="s">
        <v>17</v>
      </c>
      <c r="L164" s="37" t="s">
        <v>15</v>
      </c>
    </row>
    <row r="165" spans="1:12" s="77" customFormat="1" ht="104.25" customHeight="1" x14ac:dyDescent="0.25">
      <c r="A165" s="47">
        <v>51</v>
      </c>
      <c r="B165" s="7" t="s">
        <v>401</v>
      </c>
      <c r="C165" s="68" t="s">
        <v>109</v>
      </c>
      <c r="D165" s="14" t="s">
        <v>211</v>
      </c>
      <c r="E165" s="69" t="s">
        <v>11</v>
      </c>
      <c r="F165" s="69">
        <v>1</v>
      </c>
      <c r="G165" s="140">
        <v>7848462</v>
      </c>
      <c r="H165" s="82">
        <v>7848462</v>
      </c>
      <c r="I165" s="97">
        <f t="shared" ref="I165:I166" si="42">H165*1.12</f>
        <v>8790277.4400000013</v>
      </c>
      <c r="J165" s="8" t="s">
        <v>140</v>
      </c>
      <c r="K165" s="14" t="s">
        <v>17</v>
      </c>
      <c r="L165" s="37" t="s">
        <v>15</v>
      </c>
    </row>
    <row r="166" spans="1:12" s="77" customFormat="1" ht="104.25" customHeight="1" x14ac:dyDescent="0.25">
      <c r="A166" s="47">
        <v>52</v>
      </c>
      <c r="B166" s="7" t="s">
        <v>402</v>
      </c>
      <c r="C166" s="68" t="s">
        <v>109</v>
      </c>
      <c r="D166" s="14" t="s">
        <v>266</v>
      </c>
      <c r="E166" s="69" t="s">
        <v>11</v>
      </c>
      <c r="F166" s="69">
        <v>1</v>
      </c>
      <c r="G166" s="140">
        <v>3036550</v>
      </c>
      <c r="H166" s="82">
        <v>3036550</v>
      </c>
      <c r="I166" s="97">
        <f t="shared" si="42"/>
        <v>3400936.0000000005</v>
      </c>
      <c r="J166" s="14" t="s">
        <v>403</v>
      </c>
      <c r="K166" s="14" t="s">
        <v>17</v>
      </c>
      <c r="L166" s="37" t="s">
        <v>15</v>
      </c>
    </row>
    <row r="167" spans="1:12" s="77" customFormat="1" ht="104.25" customHeight="1" x14ac:dyDescent="0.25">
      <c r="A167" s="47">
        <v>53</v>
      </c>
      <c r="B167" s="7" t="s">
        <v>404</v>
      </c>
      <c r="C167" s="68" t="s">
        <v>109</v>
      </c>
      <c r="D167" s="14" t="s">
        <v>405</v>
      </c>
      <c r="E167" s="69" t="s">
        <v>11</v>
      </c>
      <c r="F167" s="69">
        <v>1</v>
      </c>
      <c r="G167" s="140">
        <v>415848.22</v>
      </c>
      <c r="H167" s="82">
        <v>415848.22</v>
      </c>
      <c r="I167" s="97">
        <f t="shared" ref="I167:I168" si="43">H167*1.12</f>
        <v>465750.00640000001</v>
      </c>
      <c r="J167" s="8" t="s">
        <v>148</v>
      </c>
      <c r="K167" s="14" t="s">
        <v>17</v>
      </c>
      <c r="L167" s="37" t="s">
        <v>15</v>
      </c>
    </row>
    <row r="168" spans="1:12" s="77" customFormat="1" ht="104.25" customHeight="1" x14ac:dyDescent="0.25">
      <c r="A168" s="47">
        <v>54</v>
      </c>
      <c r="B168" s="7" t="s">
        <v>410</v>
      </c>
      <c r="C168" s="68" t="s">
        <v>109</v>
      </c>
      <c r="D168" s="14" t="s">
        <v>266</v>
      </c>
      <c r="E168" s="69" t="s">
        <v>11</v>
      </c>
      <c r="F168" s="69">
        <v>1</v>
      </c>
      <c r="G168" s="140">
        <v>244697</v>
      </c>
      <c r="H168" s="82">
        <v>244697</v>
      </c>
      <c r="I168" s="97">
        <f t="shared" si="43"/>
        <v>274060.64</v>
      </c>
      <c r="J168" s="8" t="s">
        <v>148</v>
      </c>
      <c r="K168" s="14" t="s">
        <v>17</v>
      </c>
      <c r="L168" s="37" t="s">
        <v>15</v>
      </c>
    </row>
    <row r="169" spans="1:12" s="77" customFormat="1" ht="104.25" customHeight="1" x14ac:dyDescent="0.25">
      <c r="A169" s="47">
        <v>55</v>
      </c>
      <c r="B169" s="7" t="s">
        <v>419</v>
      </c>
      <c r="C169" s="68" t="s">
        <v>109</v>
      </c>
      <c r="D169" s="14" t="s">
        <v>266</v>
      </c>
      <c r="E169" s="69" t="s">
        <v>11</v>
      </c>
      <c r="F169" s="69">
        <v>1</v>
      </c>
      <c r="G169" s="140">
        <v>15397211.609999999</v>
      </c>
      <c r="H169" s="82">
        <v>15397211.609999999</v>
      </c>
      <c r="I169" s="97">
        <f t="shared" ref="I169:I170" si="44">H169*1.12</f>
        <v>17244877.003200002</v>
      </c>
      <c r="J169" s="8" t="s">
        <v>148</v>
      </c>
      <c r="K169" s="14" t="s">
        <v>17</v>
      </c>
      <c r="L169" s="37" t="s">
        <v>15</v>
      </c>
    </row>
    <row r="170" spans="1:12" s="77" customFormat="1" ht="104.25" customHeight="1" x14ac:dyDescent="0.25">
      <c r="A170" s="47">
        <v>56</v>
      </c>
      <c r="B170" s="7" t="s">
        <v>420</v>
      </c>
      <c r="C170" s="68" t="s">
        <v>109</v>
      </c>
      <c r="D170" s="14" t="s">
        <v>322</v>
      </c>
      <c r="E170" s="69" t="s">
        <v>11</v>
      </c>
      <c r="F170" s="69">
        <v>1</v>
      </c>
      <c r="G170" s="82">
        <v>1008929</v>
      </c>
      <c r="H170" s="82">
        <v>1008929</v>
      </c>
      <c r="I170" s="97">
        <f t="shared" si="44"/>
        <v>1130000.4800000002</v>
      </c>
      <c r="J170" s="8" t="s">
        <v>421</v>
      </c>
      <c r="K170" s="14" t="s">
        <v>17</v>
      </c>
      <c r="L170" s="37" t="s">
        <v>15</v>
      </c>
    </row>
    <row r="171" spans="1:12" ht="30.75" customHeight="1" x14ac:dyDescent="0.25">
      <c r="A171" s="30"/>
      <c r="B171" s="153" t="s">
        <v>28</v>
      </c>
      <c r="C171" s="154"/>
      <c r="D171" s="154"/>
      <c r="E171" s="154"/>
      <c r="F171" s="154"/>
      <c r="G171" s="155"/>
      <c r="H171" s="89">
        <f>SUM(H115:H170)</f>
        <v>578123503.38571453</v>
      </c>
      <c r="I171" s="89">
        <f>SUM(I115:I170)</f>
        <v>647498323.79200017</v>
      </c>
      <c r="J171" s="23"/>
      <c r="K171" s="31" t="s">
        <v>0</v>
      </c>
      <c r="L171" s="24"/>
    </row>
    <row r="172" spans="1:12" ht="32.25" customHeight="1" x14ac:dyDescent="0.25">
      <c r="A172" s="32"/>
      <c r="B172" s="156" t="s">
        <v>37</v>
      </c>
      <c r="C172" s="157"/>
      <c r="D172" s="157"/>
      <c r="E172" s="157"/>
      <c r="F172" s="157"/>
      <c r="G172" s="157"/>
      <c r="H172" s="157"/>
      <c r="I172" s="157"/>
      <c r="J172" s="157"/>
      <c r="K172" s="157"/>
      <c r="L172" s="158"/>
    </row>
    <row r="173" spans="1:12" s="11" customFormat="1" ht="159" customHeight="1" x14ac:dyDescent="0.3">
      <c r="A173" s="47">
        <v>1</v>
      </c>
      <c r="B173" s="7" t="s">
        <v>197</v>
      </c>
      <c r="C173" s="68" t="s">
        <v>113</v>
      </c>
      <c r="D173" s="7" t="s">
        <v>198</v>
      </c>
      <c r="E173" s="14" t="s">
        <v>47</v>
      </c>
      <c r="F173" s="14">
        <v>1</v>
      </c>
      <c r="G173" s="45"/>
      <c r="H173" s="45">
        <v>291072</v>
      </c>
      <c r="I173" s="45">
        <f>H173*1.12</f>
        <v>326000.64000000001</v>
      </c>
      <c r="J173" s="8" t="s">
        <v>199</v>
      </c>
      <c r="K173" s="14"/>
      <c r="L173" s="37" t="s">
        <v>15</v>
      </c>
    </row>
    <row r="174" spans="1:12" s="11" customFormat="1" ht="247.5" customHeight="1" x14ac:dyDescent="0.3">
      <c r="A174" s="47">
        <v>2</v>
      </c>
      <c r="B174" s="133" t="s">
        <v>292</v>
      </c>
      <c r="C174" s="68" t="s">
        <v>113</v>
      </c>
      <c r="D174" s="133" t="s">
        <v>293</v>
      </c>
      <c r="E174" s="14" t="s">
        <v>47</v>
      </c>
      <c r="F174" s="14">
        <v>1</v>
      </c>
      <c r="G174" s="45"/>
      <c r="H174" s="45">
        <v>1482609</v>
      </c>
      <c r="I174" s="45">
        <f>H174*1.12</f>
        <v>1660522.08</v>
      </c>
      <c r="J174" s="8" t="s">
        <v>294</v>
      </c>
      <c r="K174" s="14"/>
      <c r="L174" s="37" t="s">
        <v>15</v>
      </c>
    </row>
    <row r="175" spans="1:12" s="11" customFormat="1" ht="123" customHeight="1" x14ac:dyDescent="0.3">
      <c r="A175" s="47">
        <v>3</v>
      </c>
      <c r="B175" s="133" t="s">
        <v>306</v>
      </c>
      <c r="C175" s="68" t="s">
        <v>307</v>
      </c>
      <c r="D175" s="133" t="s">
        <v>311</v>
      </c>
      <c r="E175" s="14" t="s">
        <v>47</v>
      </c>
      <c r="F175" s="14">
        <v>1</v>
      </c>
      <c r="G175" s="45"/>
      <c r="H175" s="130">
        <v>411200</v>
      </c>
      <c r="I175" s="130">
        <f>H175*1.12</f>
        <v>460544.00000000006</v>
      </c>
      <c r="J175" s="8" t="s">
        <v>308</v>
      </c>
      <c r="K175" s="14"/>
      <c r="L175" s="37" t="s">
        <v>15</v>
      </c>
    </row>
    <row r="176" spans="1:12" s="11" customFormat="1" ht="160.5" customHeight="1" x14ac:dyDescent="0.3">
      <c r="A176" s="47">
        <v>4</v>
      </c>
      <c r="B176" s="133" t="s">
        <v>309</v>
      </c>
      <c r="C176" s="68" t="s">
        <v>307</v>
      </c>
      <c r="D176" s="133" t="s">
        <v>310</v>
      </c>
      <c r="E176" s="14" t="s">
        <v>47</v>
      </c>
      <c r="F176" s="14">
        <v>1</v>
      </c>
      <c r="G176" s="45"/>
      <c r="H176" s="130">
        <v>1387144</v>
      </c>
      <c r="I176" s="130">
        <f>H176*1.12</f>
        <v>1553601.2800000003</v>
      </c>
      <c r="J176" s="8" t="s">
        <v>148</v>
      </c>
      <c r="K176" s="14"/>
      <c r="L176" s="37" t="s">
        <v>15</v>
      </c>
    </row>
    <row r="177" spans="1:12" ht="22.5" customHeight="1" x14ac:dyDescent="0.25">
      <c r="A177" s="30"/>
      <c r="B177" s="159" t="s">
        <v>38</v>
      </c>
      <c r="C177" s="160"/>
      <c r="D177" s="160"/>
      <c r="E177" s="160"/>
      <c r="F177" s="160"/>
      <c r="G177" s="161"/>
      <c r="H177" s="134">
        <f>SUM(H173:H176)</f>
        <v>3572025</v>
      </c>
      <c r="I177" s="134">
        <f>SUM(I173:I176)</f>
        <v>4000668.0000000005</v>
      </c>
      <c r="J177" s="33"/>
      <c r="K177" s="33"/>
      <c r="L177" s="33"/>
    </row>
    <row r="178" spans="1:12" ht="35.25" customHeight="1" x14ac:dyDescent="0.25">
      <c r="A178" s="32"/>
      <c r="B178" s="145" t="s">
        <v>27</v>
      </c>
      <c r="C178" s="146"/>
      <c r="D178" s="146"/>
      <c r="E178" s="146"/>
      <c r="F178" s="146"/>
      <c r="G178" s="146"/>
      <c r="H178" s="146"/>
      <c r="I178" s="146"/>
      <c r="J178" s="146"/>
      <c r="K178" s="146"/>
      <c r="L178" s="147"/>
    </row>
    <row r="179" spans="1:12" ht="108.75" customHeight="1" x14ac:dyDescent="0.25">
      <c r="A179" s="38">
        <v>1</v>
      </c>
      <c r="B179" s="6" t="s">
        <v>50</v>
      </c>
      <c r="C179" s="43" t="s">
        <v>35</v>
      </c>
      <c r="D179" s="6" t="s">
        <v>51</v>
      </c>
      <c r="E179" s="44" t="s">
        <v>10</v>
      </c>
      <c r="F179" s="45">
        <v>1</v>
      </c>
      <c r="G179" s="45"/>
      <c r="H179" s="45">
        <v>2986607</v>
      </c>
      <c r="I179" s="5">
        <f t="shared" ref="I179:I185" si="45">H179*1.12</f>
        <v>3344999.8400000003</v>
      </c>
      <c r="J179" s="46" t="s">
        <v>52</v>
      </c>
      <c r="K179" s="46"/>
      <c r="L179" s="7" t="s">
        <v>15</v>
      </c>
    </row>
    <row r="180" spans="1:12" ht="89.25" customHeight="1" x14ac:dyDescent="0.25">
      <c r="A180" s="38">
        <v>2</v>
      </c>
      <c r="B180" s="7" t="s">
        <v>23</v>
      </c>
      <c r="C180" s="43" t="s">
        <v>36</v>
      </c>
      <c r="D180" s="7" t="s">
        <v>23</v>
      </c>
      <c r="E180" s="42" t="s">
        <v>10</v>
      </c>
      <c r="F180" s="42">
        <v>1</v>
      </c>
      <c r="G180" s="39"/>
      <c r="H180" s="39">
        <v>387505</v>
      </c>
      <c r="I180" s="48">
        <f t="shared" si="45"/>
        <v>434005.60000000003</v>
      </c>
      <c r="J180" s="7" t="s">
        <v>45</v>
      </c>
      <c r="K180" s="7"/>
      <c r="L180" s="7" t="s">
        <v>15</v>
      </c>
    </row>
    <row r="181" spans="1:12" ht="68.25" customHeight="1" x14ac:dyDescent="0.25">
      <c r="A181" s="38">
        <v>3</v>
      </c>
      <c r="B181" s="46" t="s">
        <v>24</v>
      </c>
      <c r="C181" s="43" t="s">
        <v>36</v>
      </c>
      <c r="D181" s="7" t="s">
        <v>44</v>
      </c>
      <c r="E181" s="42" t="s">
        <v>10</v>
      </c>
      <c r="F181" s="42">
        <v>1</v>
      </c>
      <c r="G181" s="8"/>
      <c r="H181" s="8">
        <v>35310000</v>
      </c>
      <c r="I181" s="48">
        <f t="shared" si="45"/>
        <v>39547200.000000007</v>
      </c>
      <c r="J181" s="7" t="s">
        <v>46</v>
      </c>
      <c r="K181" s="7"/>
      <c r="L181" s="7" t="s">
        <v>15</v>
      </c>
    </row>
    <row r="182" spans="1:12" ht="68.25" customHeight="1" x14ac:dyDescent="0.25">
      <c r="A182" s="38">
        <v>4</v>
      </c>
      <c r="B182" s="46" t="s">
        <v>120</v>
      </c>
      <c r="C182" s="43" t="s">
        <v>35</v>
      </c>
      <c r="D182" s="46" t="s">
        <v>120</v>
      </c>
      <c r="E182" s="42" t="s">
        <v>10</v>
      </c>
      <c r="F182" s="42">
        <v>1</v>
      </c>
      <c r="G182" s="8"/>
      <c r="H182" s="8">
        <v>59912</v>
      </c>
      <c r="I182" s="48">
        <f>H182*1.12</f>
        <v>67101.440000000002</v>
      </c>
      <c r="J182" s="7" t="s">
        <v>130</v>
      </c>
      <c r="K182" s="7"/>
      <c r="L182" s="7" t="s">
        <v>15</v>
      </c>
    </row>
    <row r="183" spans="1:12" ht="142.5" customHeight="1" x14ac:dyDescent="0.25">
      <c r="A183" s="38">
        <v>5</v>
      </c>
      <c r="B183" s="46" t="s">
        <v>112</v>
      </c>
      <c r="C183" s="43" t="s">
        <v>113</v>
      </c>
      <c r="D183" s="46" t="s">
        <v>114</v>
      </c>
      <c r="E183" s="7" t="s">
        <v>10</v>
      </c>
      <c r="F183" s="46">
        <v>1</v>
      </c>
      <c r="G183" s="8"/>
      <c r="H183" s="66" t="s">
        <v>129</v>
      </c>
      <c r="I183" s="5"/>
      <c r="J183" s="7"/>
      <c r="K183" s="7"/>
      <c r="L183" s="7"/>
    </row>
    <row r="184" spans="1:12" ht="142.5" customHeight="1" x14ac:dyDescent="0.25">
      <c r="A184" s="38">
        <v>6</v>
      </c>
      <c r="B184" s="46" t="s">
        <v>57</v>
      </c>
      <c r="C184" s="43" t="s">
        <v>113</v>
      </c>
      <c r="D184" s="46" t="s">
        <v>121</v>
      </c>
      <c r="E184" s="7" t="s">
        <v>10</v>
      </c>
      <c r="F184" s="46">
        <v>1</v>
      </c>
      <c r="G184" s="8"/>
      <c r="H184" s="8">
        <v>4141000</v>
      </c>
      <c r="I184" s="48">
        <f t="shared" si="45"/>
        <v>4637920</v>
      </c>
      <c r="J184" s="8" t="s">
        <v>122</v>
      </c>
      <c r="K184" s="7"/>
      <c r="L184" s="7" t="s">
        <v>123</v>
      </c>
    </row>
    <row r="185" spans="1:12" s="77" customFormat="1" ht="142.5" customHeight="1" x14ac:dyDescent="0.25">
      <c r="A185" s="38">
        <v>7</v>
      </c>
      <c r="B185" s="46" t="s">
        <v>124</v>
      </c>
      <c r="C185" s="43" t="s">
        <v>125</v>
      </c>
      <c r="D185" s="46" t="s">
        <v>126</v>
      </c>
      <c r="E185" s="7" t="s">
        <v>10</v>
      </c>
      <c r="F185" s="46">
        <v>1</v>
      </c>
      <c r="G185" s="8"/>
      <c r="H185" s="82">
        <v>4947738.3899999997</v>
      </c>
      <c r="I185" s="48">
        <f t="shared" si="45"/>
        <v>5541466.9967999998</v>
      </c>
      <c r="J185" s="8" t="s">
        <v>444</v>
      </c>
      <c r="K185" s="7"/>
      <c r="L185" s="7" t="s">
        <v>123</v>
      </c>
    </row>
    <row r="186" spans="1:12" ht="142.5" customHeight="1" x14ac:dyDescent="0.25">
      <c r="A186" s="38">
        <v>8</v>
      </c>
      <c r="B186" s="46" t="s">
        <v>131</v>
      </c>
      <c r="C186" s="43" t="s">
        <v>35</v>
      </c>
      <c r="D186" s="46" t="s">
        <v>133</v>
      </c>
      <c r="E186" s="7" t="s">
        <v>10</v>
      </c>
      <c r="F186" s="46">
        <v>1</v>
      </c>
      <c r="G186" s="8"/>
      <c r="H186" s="8">
        <v>83022153.629999995</v>
      </c>
      <c r="I186" s="48">
        <f t="shared" ref="I186:I196" si="46">H186*1.12</f>
        <v>92984812.065600008</v>
      </c>
      <c r="J186" s="8" t="s">
        <v>132</v>
      </c>
      <c r="K186" s="7"/>
      <c r="L186" s="7" t="s">
        <v>15</v>
      </c>
    </row>
    <row r="187" spans="1:12" ht="142.5" customHeight="1" x14ac:dyDescent="0.25">
      <c r="A187" s="38">
        <v>9</v>
      </c>
      <c r="B187" s="46" t="s">
        <v>134</v>
      </c>
      <c r="C187" s="43" t="s">
        <v>113</v>
      </c>
      <c r="D187" s="46" t="s">
        <v>135</v>
      </c>
      <c r="E187" s="7" t="s">
        <v>10</v>
      </c>
      <c r="F187" s="46">
        <v>1</v>
      </c>
      <c r="G187" s="8"/>
      <c r="H187" s="8">
        <v>1068750</v>
      </c>
      <c r="I187" s="48">
        <f t="shared" si="46"/>
        <v>1197000</v>
      </c>
      <c r="J187" s="8" t="s">
        <v>136</v>
      </c>
      <c r="K187" s="7"/>
      <c r="L187" s="7" t="s">
        <v>137</v>
      </c>
    </row>
    <row r="188" spans="1:12" ht="129.75" customHeight="1" x14ac:dyDescent="0.25">
      <c r="A188" s="38">
        <v>10</v>
      </c>
      <c r="B188" s="46" t="s">
        <v>152</v>
      </c>
      <c r="C188" s="43" t="s">
        <v>113</v>
      </c>
      <c r="D188" s="46" t="s">
        <v>153</v>
      </c>
      <c r="E188" s="7" t="s">
        <v>10</v>
      </c>
      <c r="F188" s="46">
        <v>1</v>
      </c>
      <c r="G188" s="8"/>
      <c r="H188" s="8">
        <v>39870</v>
      </c>
      <c r="I188" s="48">
        <f t="shared" si="46"/>
        <v>44654.400000000001</v>
      </c>
      <c r="J188" s="8" t="s">
        <v>186</v>
      </c>
      <c r="K188" s="7"/>
      <c r="L188" s="7" t="s">
        <v>154</v>
      </c>
    </row>
    <row r="189" spans="1:12" ht="165" customHeight="1" x14ac:dyDescent="0.25">
      <c r="A189" s="38">
        <v>11</v>
      </c>
      <c r="B189" s="46" t="s">
        <v>183</v>
      </c>
      <c r="C189" s="46" t="s">
        <v>113</v>
      </c>
      <c r="D189" s="75" t="s">
        <v>184</v>
      </c>
      <c r="E189" s="46" t="s">
        <v>10</v>
      </c>
      <c r="F189" s="46">
        <v>1</v>
      </c>
      <c r="G189" s="8"/>
      <c r="H189" s="8">
        <v>5250000</v>
      </c>
      <c r="I189" s="48">
        <f t="shared" si="46"/>
        <v>5880000.0000000009</v>
      </c>
      <c r="J189" s="8" t="s">
        <v>190</v>
      </c>
      <c r="K189" s="7"/>
      <c r="L189" s="7" t="s">
        <v>185</v>
      </c>
    </row>
    <row r="190" spans="1:12" ht="79.5" customHeight="1" x14ac:dyDescent="0.25">
      <c r="A190" s="38">
        <v>12</v>
      </c>
      <c r="B190" s="46" t="s">
        <v>202</v>
      </c>
      <c r="C190" s="46" t="s">
        <v>35</v>
      </c>
      <c r="D190" s="46" t="s">
        <v>203</v>
      </c>
      <c r="E190" s="46" t="s">
        <v>10</v>
      </c>
      <c r="F190" s="46">
        <v>1</v>
      </c>
      <c r="G190" s="8"/>
      <c r="H190" s="45">
        <v>3700302.9</v>
      </c>
      <c r="I190" s="78">
        <f t="shared" si="46"/>
        <v>4144339.2480000001</v>
      </c>
      <c r="J190" s="45" t="s">
        <v>221</v>
      </c>
      <c r="K190" s="7"/>
      <c r="L190" s="7" t="s">
        <v>15</v>
      </c>
    </row>
    <row r="191" spans="1:12" ht="154.5" customHeight="1" x14ac:dyDescent="0.25">
      <c r="A191" s="38">
        <v>13</v>
      </c>
      <c r="B191" s="36" t="s">
        <v>204</v>
      </c>
      <c r="C191" s="43" t="s">
        <v>35</v>
      </c>
      <c r="D191" s="46" t="s">
        <v>205</v>
      </c>
      <c r="E191" s="42" t="s">
        <v>10</v>
      </c>
      <c r="F191" s="42">
        <v>1</v>
      </c>
      <c r="G191" s="8"/>
      <c r="H191" s="8">
        <v>888000</v>
      </c>
      <c r="I191" s="48">
        <f t="shared" si="46"/>
        <v>994560.00000000012</v>
      </c>
      <c r="J191" s="8" t="s">
        <v>206</v>
      </c>
      <c r="K191" s="7"/>
      <c r="L191" s="7" t="s">
        <v>15</v>
      </c>
    </row>
    <row r="192" spans="1:12" s="77" customFormat="1" ht="183.75" customHeight="1" x14ac:dyDescent="0.25">
      <c r="A192" s="38">
        <v>14</v>
      </c>
      <c r="B192" s="46" t="s">
        <v>231</v>
      </c>
      <c r="C192" s="46" t="s">
        <v>113</v>
      </c>
      <c r="D192" s="46" t="s">
        <v>239</v>
      </c>
      <c r="E192" s="46" t="s">
        <v>10</v>
      </c>
      <c r="F192" s="46">
        <v>1</v>
      </c>
      <c r="G192" s="82"/>
      <c r="H192" s="8">
        <v>4680000</v>
      </c>
      <c r="I192" s="78">
        <f t="shared" si="46"/>
        <v>5241600.0000000009</v>
      </c>
      <c r="J192" s="8" t="s">
        <v>233</v>
      </c>
      <c r="K192" s="7"/>
      <c r="L192" s="46" t="s">
        <v>185</v>
      </c>
    </row>
    <row r="193" spans="1:12" s="77" customFormat="1" ht="154.5" customHeight="1" x14ac:dyDescent="0.25">
      <c r="A193" s="38">
        <v>15</v>
      </c>
      <c r="B193" s="46" t="s">
        <v>232</v>
      </c>
      <c r="C193" s="46" t="s">
        <v>113</v>
      </c>
      <c r="D193" s="75" t="s">
        <v>240</v>
      </c>
      <c r="E193" s="46" t="s">
        <v>10</v>
      </c>
      <c r="F193" s="46">
        <v>1</v>
      </c>
      <c r="G193" s="82"/>
      <c r="H193" s="8">
        <v>3120000</v>
      </c>
      <c r="I193" s="48">
        <f t="shared" si="46"/>
        <v>3494400.0000000005</v>
      </c>
      <c r="J193" s="8" t="s">
        <v>234</v>
      </c>
      <c r="K193" s="7"/>
      <c r="L193" s="46" t="s">
        <v>185</v>
      </c>
    </row>
    <row r="194" spans="1:12" s="77" customFormat="1" ht="154.5" customHeight="1" x14ac:dyDescent="0.25">
      <c r="A194" s="38">
        <v>16</v>
      </c>
      <c r="B194" s="46" t="s">
        <v>235</v>
      </c>
      <c r="C194" s="46" t="s">
        <v>35</v>
      </c>
      <c r="D194" s="46" t="s">
        <v>236</v>
      </c>
      <c r="E194" s="46" t="s">
        <v>10</v>
      </c>
      <c r="F194" s="46">
        <v>1</v>
      </c>
      <c r="G194" s="82"/>
      <c r="H194" s="8">
        <v>760702.1</v>
      </c>
      <c r="I194" s="48">
        <f t="shared" si="46"/>
        <v>851986.35200000007</v>
      </c>
      <c r="J194" s="8" t="s">
        <v>237</v>
      </c>
      <c r="K194" s="7"/>
      <c r="L194" s="46" t="s">
        <v>238</v>
      </c>
    </row>
    <row r="195" spans="1:12" s="77" customFormat="1" ht="154.5" customHeight="1" x14ac:dyDescent="0.25">
      <c r="A195" s="38">
        <v>17</v>
      </c>
      <c r="B195" s="46" t="s">
        <v>282</v>
      </c>
      <c r="C195" s="46" t="s">
        <v>113</v>
      </c>
      <c r="D195" s="46" t="s">
        <v>283</v>
      </c>
      <c r="E195" s="46" t="s">
        <v>10</v>
      </c>
      <c r="F195" s="46">
        <v>1</v>
      </c>
      <c r="G195" s="82"/>
      <c r="H195" s="8">
        <v>6110000</v>
      </c>
      <c r="I195" s="48">
        <f t="shared" si="46"/>
        <v>6843200.0000000009</v>
      </c>
      <c r="J195" s="8" t="s">
        <v>284</v>
      </c>
      <c r="K195" s="7"/>
      <c r="L195" s="46" t="s">
        <v>285</v>
      </c>
    </row>
    <row r="196" spans="1:12" s="77" customFormat="1" ht="154.5" customHeight="1" x14ac:dyDescent="0.25">
      <c r="A196" s="38">
        <v>18</v>
      </c>
      <c r="B196" s="7" t="s">
        <v>295</v>
      </c>
      <c r="C196" s="43" t="s">
        <v>36</v>
      </c>
      <c r="D196" s="7" t="s">
        <v>296</v>
      </c>
      <c r="E196" s="42" t="s">
        <v>10</v>
      </c>
      <c r="F196" s="42">
        <v>1</v>
      </c>
      <c r="G196" s="39"/>
      <c r="H196" s="39">
        <v>36973</v>
      </c>
      <c r="I196" s="48">
        <f t="shared" si="46"/>
        <v>41409.760000000002</v>
      </c>
      <c r="J196" s="7" t="s">
        <v>45</v>
      </c>
      <c r="K196" s="7"/>
      <c r="L196" s="7" t="s">
        <v>15</v>
      </c>
    </row>
    <row r="197" spans="1:12" s="77" customFormat="1" ht="154.5" customHeight="1" x14ac:dyDescent="0.25">
      <c r="A197" s="38">
        <v>19</v>
      </c>
      <c r="B197" s="7" t="s">
        <v>397</v>
      </c>
      <c r="C197" s="43" t="s">
        <v>113</v>
      </c>
      <c r="D197" s="7" t="s">
        <v>398</v>
      </c>
      <c r="E197" s="46" t="s">
        <v>10</v>
      </c>
      <c r="F197" s="46">
        <v>1</v>
      </c>
      <c r="G197" s="82"/>
      <c r="H197" s="8">
        <v>4160000</v>
      </c>
      <c r="I197" s="48">
        <f t="shared" ref="I197" si="47">H197*1.12</f>
        <v>4659200</v>
      </c>
      <c r="J197" s="8" t="s">
        <v>399</v>
      </c>
      <c r="K197" s="7"/>
      <c r="L197" s="46" t="s">
        <v>400</v>
      </c>
    </row>
    <row r="198" spans="1:12" ht="33.75" customHeight="1" x14ac:dyDescent="0.25">
      <c r="A198" s="34"/>
      <c r="B198" s="149" t="s">
        <v>29</v>
      </c>
      <c r="C198" s="149"/>
      <c r="D198" s="149"/>
      <c r="E198" s="149"/>
      <c r="F198" s="149"/>
      <c r="G198" s="149"/>
      <c r="H198" s="27">
        <f>SUM(H179:H197)</f>
        <v>160669514.01999998</v>
      </c>
      <c r="I198" s="27">
        <f>SUM(I179:I197)</f>
        <v>179949855.7024</v>
      </c>
      <c r="J198" s="31"/>
      <c r="K198" s="31"/>
      <c r="L198" s="31"/>
    </row>
    <row r="199" spans="1:12" ht="36.75" customHeight="1" x14ac:dyDescent="0.25">
      <c r="A199" s="34"/>
      <c r="B199" s="149" t="s">
        <v>31</v>
      </c>
      <c r="C199" s="149"/>
      <c r="D199" s="149"/>
      <c r="E199" s="149"/>
      <c r="F199" s="149"/>
      <c r="G199" s="149"/>
      <c r="H199" s="89">
        <f>H171+H198+H177</f>
        <v>742365042.40571451</v>
      </c>
      <c r="I199" s="89">
        <f>I171+I198+I177</f>
        <v>831448847.49440014</v>
      </c>
      <c r="J199" s="31"/>
      <c r="K199" s="31"/>
      <c r="L199" s="31"/>
    </row>
    <row r="200" spans="1:12" ht="31.5" customHeight="1" x14ac:dyDescent="0.25">
      <c r="A200" s="13"/>
      <c r="B200" s="150" t="s">
        <v>32</v>
      </c>
      <c r="C200" s="151"/>
      <c r="D200" s="151"/>
      <c r="E200" s="151"/>
      <c r="F200" s="151"/>
      <c r="G200" s="152"/>
      <c r="H200" s="90">
        <f>H112+H199</f>
        <v>964540010.12200022</v>
      </c>
      <c r="I200" s="90">
        <f>I199+I112</f>
        <v>1080374811.3366401</v>
      </c>
      <c r="J200" s="17"/>
      <c r="K200" s="18"/>
      <c r="L200" s="18"/>
    </row>
    <row r="201" spans="1:12" ht="30.75" customHeight="1" x14ac:dyDescent="0.25">
      <c r="A201" s="148" t="s">
        <v>246</v>
      </c>
      <c r="B201" s="148"/>
      <c r="C201" s="148"/>
      <c r="D201" s="148"/>
      <c r="E201" s="148"/>
      <c r="F201" s="148"/>
      <c r="G201" s="148"/>
      <c r="H201" s="148"/>
      <c r="I201" s="148"/>
      <c r="J201" s="148"/>
      <c r="K201" s="148"/>
      <c r="L201" s="148"/>
    </row>
    <row r="202" spans="1:12" s="12" customFormat="1" ht="27.75" customHeight="1" x14ac:dyDescent="0.25">
      <c r="A202" s="3"/>
      <c r="B202" s="16"/>
      <c r="C202" s="3"/>
      <c r="D202" s="15"/>
      <c r="E202" s="3"/>
      <c r="F202" s="3"/>
      <c r="G202" s="9"/>
      <c r="H202" s="9"/>
      <c r="I202" s="9"/>
      <c r="J202" s="16"/>
      <c r="K202" s="16"/>
      <c r="L202" s="16"/>
    </row>
    <row r="203" spans="1:12" s="12" customFormat="1" ht="29.25" customHeight="1" x14ac:dyDescent="0.25">
      <c r="A203" s="3"/>
      <c r="B203" s="16"/>
      <c r="C203" s="3"/>
      <c r="D203" s="15"/>
      <c r="E203" s="3"/>
      <c r="F203" s="3"/>
      <c r="G203" s="9"/>
      <c r="H203" s="9"/>
      <c r="I203" s="9"/>
      <c r="J203" s="16"/>
      <c r="K203" s="16"/>
      <c r="L203" s="16"/>
    </row>
    <row r="204" spans="1:12" ht="33.75" customHeight="1" x14ac:dyDescent="0.25"/>
  </sheetData>
  <protectedRanges>
    <protectedRange sqref="F54:F61 C57:C61 B56:D56" name="Диапазон2_4_1"/>
    <protectedRange password="CF7A" sqref="F54:F61 C57:C61 B56:D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s>
  <mergeCells count="24">
    <mergeCell ref="J2:L4"/>
    <mergeCell ref="B113:L113"/>
    <mergeCell ref="B10:L10"/>
    <mergeCell ref="B95:G95"/>
    <mergeCell ref="B93:L93"/>
    <mergeCell ref="B112:G112"/>
    <mergeCell ref="B11:L11"/>
    <mergeCell ref="B96:L96"/>
    <mergeCell ref="D7:I7"/>
    <mergeCell ref="C6:I6"/>
    <mergeCell ref="D8:I8"/>
    <mergeCell ref="C29:L29"/>
    <mergeCell ref="C30:L30"/>
    <mergeCell ref="C44:L44"/>
    <mergeCell ref="B111:G111"/>
    <mergeCell ref="B114:L114"/>
    <mergeCell ref="A201:L201"/>
    <mergeCell ref="B199:G199"/>
    <mergeCell ref="B200:G200"/>
    <mergeCell ref="B178:L178"/>
    <mergeCell ref="B171:G171"/>
    <mergeCell ref="B172:L172"/>
    <mergeCell ref="B177:G177"/>
    <mergeCell ref="B198:G198"/>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1*ПЗ!H200</f>
        <v>964540010.12200022</v>
      </c>
      <c r="B1" s="73">
        <f>ПЗ!I200/1.12</f>
        <v>964620367.26485717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2014-07-01T10:40:22Z</cp:lastPrinted>
  <dcterms:created xsi:type="dcterms:W3CDTF">2012-01-05T05:15:13Z</dcterms:created>
  <dcterms:modified xsi:type="dcterms:W3CDTF">2014-07-29T03:58:21Z</dcterms:modified>
</cp:coreProperties>
</file>