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365" windowWidth="23895" windowHeight="7410"/>
  </bookViews>
  <sheets>
    <sheet name="ПЗ" sheetId="7" r:id="rId1"/>
    <sheet name="Лист1" sheetId="11" r:id="rId2"/>
  </sheets>
  <definedNames>
    <definedName name="_xlnm.Print_Area" localSheetId="0">ПЗ!$A$1:$L$124</definedName>
  </definedNames>
  <calcPr calcId="145621"/>
</workbook>
</file>

<file path=xl/calcChain.xml><?xml version="1.0" encoding="utf-8"?>
<calcChain xmlns="http://schemas.openxmlformats.org/spreadsheetml/2006/main">
  <c r="I49" i="7" l="1"/>
  <c r="H49" i="7"/>
  <c r="H48" i="7"/>
  <c r="H47" i="7"/>
  <c r="H46" i="7"/>
  <c r="I46" i="7" s="1"/>
  <c r="H45" i="7"/>
  <c r="I45" i="7" s="1"/>
  <c r="I63" i="7"/>
  <c r="H63" i="7"/>
  <c r="I62" i="7"/>
  <c r="I100" i="7"/>
  <c r="H100" i="7"/>
  <c r="I99" i="7"/>
  <c r="I98" i="7"/>
  <c r="I97" i="7"/>
  <c r="I96" i="7"/>
  <c r="I94" i="7"/>
  <c r="I95" i="7"/>
  <c r="I48" i="7" l="1"/>
  <c r="I47" i="7"/>
  <c r="I93" i="7"/>
  <c r="H42" i="7"/>
  <c r="I42" i="7" s="1"/>
  <c r="H43" i="7"/>
  <c r="I43" i="7" s="1"/>
  <c r="H44" i="7"/>
  <c r="I44" i="7" s="1"/>
  <c r="H41" i="7"/>
  <c r="I41" i="7" s="1"/>
  <c r="I39" i="7" l="1"/>
  <c r="I40" i="7"/>
  <c r="I51" i="7"/>
  <c r="H52" i="7"/>
  <c r="I52" i="7"/>
  <c r="I54" i="7"/>
  <c r="I55" i="7"/>
  <c r="I56" i="7"/>
  <c r="H121" i="7" l="1"/>
  <c r="I120" i="7"/>
  <c r="I118" i="7"/>
  <c r="I119" i="7"/>
  <c r="I38" i="7"/>
  <c r="H92" i="7"/>
  <c r="I92" i="7" s="1"/>
  <c r="G12" i="7"/>
  <c r="H12" i="7"/>
  <c r="I12" i="7"/>
  <c r="G13" i="7"/>
  <c r="H13" i="7" s="1"/>
  <c r="I13" i="7" s="1"/>
  <c r="H14" i="7"/>
  <c r="I14" i="7" s="1"/>
  <c r="H15" i="7"/>
  <c r="I15" i="7"/>
  <c r="H16" i="7"/>
  <c r="I16" i="7" s="1"/>
  <c r="H17" i="7"/>
  <c r="I17" i="7"/>
  <c r="H18" i="7"/>
  <c r="I18" i="7" s="1"/>
  <c r="H19" i="7"/>
  <c r="I19" i="7"/>
  <c r="H20" i="7"/>
  <c r="I20" i="7" s="1"/>
  <c r="H21" i="7"/>
  <c r="I21" i="7"/>
  <c r="H22" i="7"/>
  <c r="I22" i="7" s="1"/>
  <c r="H23" i="7"/>
  <c r="I23" i="7"/>
  <c r="I24" i="7"/>
  <c r="I25" i="7"/>
  <c r="I26" i="7"/>
  <c r="I27" i="7"/>
  <c r="I28" i="7"/>
  <c r="G29" i="7"/>
  <c r="H29" i="7" s="1"/>
  <c r="I29" i="7" s="1"/>
  <c r="G30" i="7"/>
  <c r="H30" i="7" s="1"/>
  <c r="I30" i="7" s="1"/>
  <c r="G31" i="7"/>
  <c r="H31" i="7"/>
  <c r="I31" i="7" s="1"/>
  <c r="G32" i="7"/>
  <c r="H32" i="7"/>
  <c r="I32" i="7"/>
  <c r="G33" i="7"/>
  <c r="H33" i="7" s="1"/>
  <c r="I33" i="7" s="1"/>
  <c r="H34" i="7"/>
  <c r="G35" i="7"/>
  <c r="H35" i="7"/>
  <c r="I35" i="7"/>
  <c r="H36" i="7"/>
  <c r="I36" i="7" s="1"/>
  <c r="H37" i="7"/>
  <c r="I37" i="7"/>
  <c r="H67" i="7"/>
  <c r="I67" i="7" s="1"/>
  <c r="H68" i="7"/>
  <c r="I68" i="7"/>
  <c r="G70" i="7"/>
  <c r="H70" i="7" s="1"/>
  <c r="I70" i="7" s="1"/>
  <c r="G71" i="7"/>
  <c r="H71" i="7" s="1"/>
  <c r="I71" i="7" s="1"/>
  <c r="G72" i="7"/>
  <c r="H72" i="7"/>
  <c r="I72" i="7" s="1"/>
  <c r="G73" i="7"/>
  <c r="H73" i="7"/>
  <c r="I73" i="7"/>
  <c r="G74" i="7"/>
  <c r="H74" i="7" s="1"/>
  <c r="I74" i="7" s="1"/>
  <c r="H75" i="7"/>
  <c r="I75" i="7" s="1"/>
  <c r="H76" i="7"/>
  <c r="I76" i="7"/>
  <c r="H77" i="7"/>
  <c r="I77" i="7" s="1"/>
  <c r="H78" i="7"/>
  <c r="I78" i="7" s="1"/>
  <c r="H79" i="7"/>
  <c r="I79" i="7" s="1"/>
  <c r="H80" i="7"/>
  <c r="I80" i="7" s="1"/>
  <c r="H81" i="7"/>
  <c r="I81" i="7" s="1"/>
  <c r="H82" i="7"/>
  <c r="I82" i="7" s="1"/>
  <c r="H83" i="7"/>
  <c r="I83" i="7" s="1"/>
  <c r="H84" i="7"/>
  <c r="I84" i="7" s="1"/>
  <c r="H85" i="7"/>
  <c r="I85" i="7" s="1"/>
  <c r="H86" i="7"/>
  <c r="I86" i="7" s="1"/>
  <c r="H87" i="7"/>
  <c r="I87" i="7" s="1"/>
  <c r="H88" i="7"/>
  <c r="I88" i="7" s="1"/>
  <c r="H89" i="7"/>
  <c r="I89" i="7" s="1"/>
  <c r="I90" i="7"/>
  <c r="I91" i="7"/>
  <c r="H69" i="7"/>
  <c r="G69" i="7" s="1"/>
  <c r="I117" i="7"/>
  <c r="I105" i="7"/>
  <c r="I121" i="7" s="1"/>
  <c r="I106" i="7"/>
  <c r="I107" i="7"/>
  <c r="I108" i="7"/>
  <c r="I110" i="7"/>
  <c r="I111" i="7"/>
  <c r="I112" i="7"/>
  <c r="I113" i="7"/>
  <c r="I114" i="7"/>
  <c r="I115" i="7"/>
  <c r="I116" i="7"/>
  <c r="I102" i="7"/>
  <c r="I59" i="7"/>
  <c r="I60" i="7"/>
  <c r="I61" i="7"/>
  <c r="I103" i="7"/>
  <c r="H103" i="7"/>
  <c r="I122" i="7" l="1"/>
  <c r="H64" i="7"/>
  <c r="H122" i="7"/>
  <c r="I34" i="7"/>
  <c r="H123" i="7" l="1"/>
  <c r="A1" i="11" s="1"/>
  <c r="I64" i="7"/>
  <c r="I123" i="7" s="1"/>
  <c r="B1" i="11" s="1"/>
</calcChain>
</file>

<file path=xl/sharedStrings.xml><?xml version="1.0" encoding="utf-8"?>
<sst xmlns="http://schemas.openxmlformats.org/spreadsheetml/2006/main" count="686" uniqueCount="290">
  <si>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</si>
  <si>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</si>
  <si>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</si>
  <si>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</si>
  <si>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</si>
  <si>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</si>
  <si>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</si>
  <si>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</si>
  <si>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</si>
  <si>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</si>
  <si>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</si>
  <si>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</si>
  <si>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</si>
  <si>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</si>
  <si>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</si>
  <si>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</si>
  <si>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</si>
  <si>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</si>
  <si>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</si>
  <si>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</si>
  <si>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</si>
  <si>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</si>
  <si>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</si>
  <si>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</si>
  <si>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</si>
  <si>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</si>
  <si>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</si>
  <si>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</si>
  <si>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</si>
  <si>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</si>
  <si>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</si>
  <si>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</si>
  <si>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</si>
  <si>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</si>
  <si>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</si>
  <si>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</si>
  <si>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</si>
  <si>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</si>
  <si>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</si>
  <si>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</si>
  <si>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</si>
  <si>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</si>
  <si>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</si>
  <si>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</si>
  <si>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</si>
  <si>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</si>
  <si>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</si>
  <si>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Мероприятие  направленное на укрепление корпоративного духа сотрудников Учреждения</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</si>
  <si>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</si>
  <si>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</si>
  <si>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</si>
  <si>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август 2014 года</t>
  </si>
  <si>
    <t>Организация и проведение мероприятия «Новый год»</t>
  </si>
  <si>
    <t>Количество участвующих в мероприятии сотрудников – 223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</si>
  <si>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декабрь 2014 года</t>
  </si>
  <si>
    <t xml:space="preserve">Новогодние подарки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</si>
  <si>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</si>
  <si>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</si>
  <si>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</si>
  <si>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</si>
  <si>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</si>
  <si>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</si>
  <si>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</si>
  <si>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</si>
  <si>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</si>
  <si>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</si>
  <si>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    Приложение к Приказу  Генерального директора частного учреждения «Nazarbayev University Research and Innovation System»  от 10 января 2014 года №1</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</si>
  <si>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</si>
  <si>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</si>
  <si>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</si>
  <si>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</si>
  <si>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</si>
  <si>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</si>
  <si>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</si>
  <si>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</si>
  <si>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</si>
  <si>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</si>
  <si>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</si>
  <si>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</si>
  <si>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</si>
  <si>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</si>
  <si>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</si>
  <si>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</si>
  <si>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</si>
  <si>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</si>
  <si>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</si>
  <si>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</si>
  <si>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</si>
  <si>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</si>
  <si>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</si>
  <si>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</si>
  <si>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Гигрометр</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</si>
  <si>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</si>
  <si>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</si>
  <si>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</si>
  <si>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</si>
  <si>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</si>
  <si>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</si>
  <si>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</si>
  <si>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</si>
  <si>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</si>
  <si>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</si>
  <si>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</si>
  <si>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</si>
  <si>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</si>
  <si>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</si>
  <si>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</si>
  <si>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</si>
  <si>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</si>
  <si>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</si>
  <si>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</si>
  <si>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</si>
  <si>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</si>
  <si>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</si>
  <si>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</si>
  <si>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</si>
  <si>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</si>
  <si>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</si>
  <si>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</si>
  <si>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</si>
  <si>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</si>
  <si>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</si>
  <si>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</si>
  <si>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</si>
  <si>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</si>
  <si>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</si>
  <si>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</si>
  <si>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</si>
  <si>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</si>
  <si>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</si>
  <si>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запрос ценовых предложении</t>
  </si>
  <si>
    <t>Обрабатываемый воздух:номинальный расход воздуха: не более 420м3/ч.,статистическое давление: 200Па., мощность электродвигателя вентилятора: не менее 0,37кВт. Реактивационный воздух:номинальный расход воздуха: не более 155м3/ч.,статистическое давление: 200Па. Общая мощность: не менее 4,57Квт..Мощность нагревателя: не менее 4,2кВт., температура нагрева: не более 95°C. Рабочая температура: -20°C/+40°C., рабочая модность приводного электродвигателя: 10Вт.,максимальный уровень шума: не более 66дБА (без воздуховода)., стандартный воздушный фильтр: EU3., класс защищенности IEC (устройства): IP44., класс защиты по IEC (электрической панели): IP54., класс изоляции обмотки электродвигателя вентилятора: F., класс изоляции обмотки приводного электродвигателя: F., температура срабатывания защиты от перегрева: 160+-5., номинальная нагрузка реле дистанционного включения: не более 2А, 250В., контакт аварийной сигнализации: не более 2А, 250В, управляющее напряжения: 24В. Габариты (Ширина * глубина  *высота): не более 715мм* 590мм* 1252мм, вес: не более 125кг. Необходимый комплект поставки: система регулирования влажности с аварийной сигнализацией и индикацией.</t>
  </si>
  <si>
    <t xml:space="preserve">75 календарных дней со дня вступления в силу договора 
</t>
  </si>
  <si>
    <t>Реагентный диспенсер</t>
  </si>
  <si>
    <t>Система с разливочной системой XY c моторизованной осью Z и полностью запрограммированными координатами, распределительными параметрами со способностью непрерывного или индивидуального дозирования линий и точек. Повторяемость количественных распылений на покрытии: ± 1% (распределительной линии), динамический диапазон распределения: 1 мКл/ см - 22 МКл/ см, Повторяемость скользящих наконечников для многочисленных тонких линий:± 1% (распределительной линии), минимальная ширина сплошной линии: 0,33 мм (в зависимости от реологических свойств и свойств подложки, динамический диапазон распределения: 5 NL - 4 мКл, точность позиционирования: ± 10 мкм в одной оси и ± 20 мкм в две оси, размеры не более : 17 "х 14" х 16 ", вес: не более 25 кг, 110/220 В переменного тока, 50-60 Гц, требования к воздуху: подача воздуха; 45-60 фунтов на квадратный дюйм, область диспенсера: 450 мм x 70 мм, режимы распределения:два скользящих  наконечника для многочисленных тонких линий с индивидуальными шприцевыми насосами,  количественные распыления на покрытие,  один дозатор распыления линиями и каплями с индивидуальным шприцевым насосом, зондирование части с плохой маркировкой, контроль  влажности, вакуум-насос, реагент Дегазатор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</si>
  <si>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</si>
  <si>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</si>
  <si>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</si>
  <si>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</si>
  <si>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</si>
  <si>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</si>
  <si>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</si>
  <si>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</si>
  <si>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</si>
  <si>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</si>
  <si>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</si>
  <si>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</si>
  <si>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</si>
  <si>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</si>
  <si>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</si>
  <si>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</si>
  <si>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</si>
  <si>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</si>
  <si>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</si>
  <si>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</si>
  <si>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</si>
  <si>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</si>
  <si>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</si>
  <si>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</si>
  <si>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</si>
  <si>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</si>
  <si>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</si>
  <si>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</si>
  <si>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</si>
  <si>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</si>
  <si>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</si>
  <si>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210 дней со дня вступления в силу Договора</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</si>
  <si>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</si>
  <si>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</si>
  <si>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</si>
  <si>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</si>
  <si>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</si>
  <si>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</si>
  <si>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</si>
  <si>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</si>
  <si>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</si>
  <si>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</si>
  <si>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</si>
  <si>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</si>
  <si>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</si>
  <si>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</si>
  <si>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</si>
  <si>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</si>
  <si>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</si>
  <si>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</si>
  <si>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</si>
  <si>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</si>
  <si>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</si>
  <si>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</si>
  <si>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</si>
  <si>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</si>
  <si>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</si>
  <si>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</si>
  <si>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</si>
  <si>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</si>
  <si>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</si>
  <si>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</si>
  <si>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</si>
  <si>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</si>
  <si>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</si>
  <si>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</si>
  <si>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</si>
  <si>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</si>
  <si>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</si>
  <si>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</si>
  <si>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</si>
  <si>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</si>
  <si>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</si>
  <si>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</si>
  <si>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</si>
  <si>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</si>
  <si>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</si>
  <si>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</si>
  <si>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</si>
  <si>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</si>
  <si>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</si>
  <si>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</si>
  <si>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</si>
  <si>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</si>
  <si>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</si>
  <si>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</si>
  <si>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</si>
  <si>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</si>
  <si>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</si>
  <si>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</si>
  <si>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</si>
  <si>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</si>
  <si>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</si>
  <si>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</si>
  <si>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</si>
  <si>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</si>
  <si>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</si>
  <si>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</si>
  <si>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</si>
  <si>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</si>
  <si>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0"/>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</si>
  <si>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</si>
  <si>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</si>
  <si>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</si>
  <si>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</si>
  <si>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</si>
  <si>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</si>
  <si>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</si>
  <si>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</si>
  <si>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</si>
  <si>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</si>
  <si>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</si>
  <si>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</si>
  <si>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</si>
  <si>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</si>
  <si>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</si>
  <si>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</si>
  <si>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Заместитель директора Департамента закупок и материально-технического обеспечения _______________________Кураганова Д.К.</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</si>
  <si>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</si>
  <si>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</si>
  <si>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</si>
  <si>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</si>
  <si>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</si>
  <si>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</si>
  <si>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</si>
  <si>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</si>
  <si>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</si>
  <si>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</si>
  <si>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</si>
  <si>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</si>
  <si>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</si>
  <si>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Напольная стационарная вешалка с рожками для одежды и металлическим каркасом. Количество рожков: не менее 7, высота: не менее 175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</si>
  <si>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</si>
  <si>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</si>
  <si>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</si>
  <si>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</si>
  <si>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</si>
  <si>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</si>
  <si>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</si>
  <si>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</si>
  <si>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</si>
  <si>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</si>
  <si>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</si>
  <si>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</si>
  <si>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</si>
  <si>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</si>
  <si>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</si>
  <si>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</si>
  <si>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</si>
  <si>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</si>
  <si>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лампы, патрона, скоб подвеса.</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</si>
  <si>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</si>
  <si>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</si>
  <si>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</si>
  <si>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(с дополнениями и изменениями по Приказу от 30 апреля 2014 года №045)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</si>
</sst>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_(* #,##0.00_);_(* \(#,##0.00\);_(* &quot;-&quot;??_);_(@_)"/>
  </numFmts>
  <fonts count="29"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b/>
      <sz val="18"/>
      <color rgb="FF000000"/>
      <name val="Times New Roman"/>
      <family val="1"/>
      <charset val="204"/>
    </font>
    <font>
      <b/>
      <sz val="18"/>
      <color theme="1"/>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sz val="72"/>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0"/>
      <color theme="1"/>
      <name val="Times New Roman"/>
      <family val="1"/>
      <charset val="204"/>
    </font>
    <font>
      <sz val="10"/>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4">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7"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8" fillId="0" borderId="0"/>
    <xf numFmtId="0" fontId="19" fillId="0" borderId="0" applyNumberFormat="0" applyFill="0" applyBorder="0" applyAlignment="0" applyProtection="0"/>
    <xf numFmtId="0" fontId="1" fillId="0" borderId="0"/>
  </cellStyleXfs>
  <cellXfs count="140">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2" fillId="2" borderId="0" xfId="0" applyFont="1" applyFill="1"/>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10" fillId="2" borderId="0" xfId="0" applyFont="1" applyFill="1"/>
    <xf numFmtId="0" fontId="10" fillId="2" borderId="0" xfId="0" applyFont="1" applyFill="1" applyAlignment="1">
      <alignment vertical="center"/>
    </xf>
    <xf numFmtId="0" fontId="10" fillId="2" borderId="1" xfId="0" applyFont="1" applyFill="1" applyBorder="1" applyAlignment="1">
      <alignment vertical="center"/>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3" fontId="3" fillId="3" borderId="2" xfId="2" applyNumberFormat="1" applyFont="1" applyFill="1" applyBorder="1" applyAlignment="1">
      <alignment horizontal="center" vertical="center" wrapText="1"/>
    </xf>
    <xf numFmtId="3" fontId="3" fillId="5" borderId="2" xfId="2" applyNumberFormat="1" applyFont="1" applyFill="1" applyBorder="1" applyAlignment="1">
      <alignment horizontal="center" vertical="center" wrapText="1"/>
    </xf>
    <xf numFmtId="3" fontId="10" fillId="4" borderId="2"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3" fontId="10" fillId="5" borderId="2" xfId="2" applyNumberFormat="1" applyFont="1" applyFill="1" applyBorder="1" applyAlignment="1">
      <alignment horizontal="center" vertical="center" wrapText="1"/>
    </xf>
    <xf numFmtId="3" fontId="10" fillId="4" borderId="1"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xf>
    <xf numFmtId="3" fontId="2" fillId="3" borderId="1" xfId="2" applyNumberFormat="1" applyFont="1" applyFill="1" applyBorder="1" applyAlignment="1">
      <alignment horizontal="center" vertical="center" wrapText="1"/>
    </xf>
    <xf numFmtId="0" fontId="10" fillId="5" borderId="1" xfId="0" applyFont="1" applyFill="1" applyBorder="1"/>
    <xf numFmtId="3" fontId="2" fillId="4" borderId="2" xfId="2" applyNumberFormat="1" applyFont="1" applyFill="1" applyBorder="1" applyAlignment="1">
      <alignment horizontal="center" vertical="center" wrapText="1"/>
    </xf>
    <xf numFmtId="0" fontId="10" fillId="4" borderId="1" xfId="0" applyFont="1" applyFill="1" applyBorder="1" applyAlignment="1">
      <alignment horizontal="center" vertical="center"/>
    </xf>
    <xf numFmtId="3" fontId="2" fillId="5" borderId="2" xfId="2" applyNumberFormat="1" applyFont="1" applyFill="1" applyBorder="1" applyAlignment="1">
      <alignment horizontal="center" vertical="center" wrapText="1"/>
    </xf>
    <xf numFmtId="3"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vertical="center"/>
    </xf>
    <xf numFmtId="3" fontId="3" fillId="2" borderId="9" xfId="1" applyNumberFormat="1" applyFont="1" applyFill="1" applyBorder="1" applyAlignment="1">
      <alignment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3" fontId="6" fillId="2" borderId="1" xfId="0" applyNumberFormat="1" applyFont="1" applyFill="1" applyBorder="1" applyAlignment="1">
      <alignment horizontal="center" vertical="center"/>
    </xf>
    <xf numFmtId="3" fontId="21" fillId="2" borderId="4" xfId="0" applyNumberFormat="1" applyFont="1" applyFill="1" applyBorder="1" applyAlignment="1">
      <alignment horizontal="left" vertical="center"/>
    </xf>
    <xf numFmtId="3" fontId="21" fillId="2" borderId="1" xfId="0" applyNumberFormat="1" applyFont="1" applyFill="1" applyBorder="1" applyAlignment="1">
      <alignment horizontal="center" vertical="center"/>
    </xf>
    <xf numFmtId="3" fontId="0" fillId="0" borderId="0" xfId="0" applyNumberFormat="1" applyAlignment="1">
      <alignment wrapText="1"/>
    </xf>
    <xf numFmtId="0" fontId="21" fillId="2" borderId="1" xfId="0" applyNumberFormat="1" applyFont="1" applyFill="1" applyBorder="1" applyAlignment="1">
      <alignment horizontal="left" vertical="center"/>
    </xf>
    <xf numFmtId="0" fontId="23" fillId="2" borderId="1" xfId="13"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3" fontId="2" fillId="2" borderId="1" xfId="0" applyNumberFormat="1" applyFont="1" applyFill="1" applyBorder="1" applyAlignment="1">
      <alignment vertical="center" wrapText="1"/>
    </xf>
    <xf numFmtId="3" fontId="22" fillId="2" borderId="0" xfId="0" applyNumberFormat="1" applyFont="1" applyFill="1" applyAlignment="1">
      <alignment vertical="center" wrapText="1"/>
    </xf>
    <xf numFmtId="3" fontId="22"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6" borderId="0" xfId="0" applyFont="1" applyFill="1"/>
    <xf numFmtId="0" fontId="2" fillId="2"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 xfId="0" applyFont="1" applyFill="1" applyBorder="1" applyAlignment="1">
      <alignment vertical="center" wrapText="1"/>
    </xf>
    <xf numFmtId="4" fontId="11" fillId="4" borderId="1" xfId="0" applyNumberFormat="1" applyFont="1" applyFill="1" applyBorder="1" applyAlignment="1">
      <alignment horizontal="center" vertical="center" wrapText="1"/>
    </xf>
    <xf numFmtId="4" fontId="11" fillId="4"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0" fontId="2" fillId="2" borderId="8" xfId="0" applyFont="1" applyFill="1" applyBorder="1" applyAlignment="1">
      <alignment horizontal="left"/>
    </xf>
    <xf numFmtId="0" fontId="11" fillId="4"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11" fillId="5" borderId="5"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6" xfId="0" applyFont="1" applyFill="1" applyBorder="1" applyAlignment="1">
      <alignment horizontal="center" vertical="center"/>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4" borderId="6" xfId="4" applyNumberFormat="1"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3" fontId="16" fillId="2" borderId="0" xfId="1"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3" fontId="15" fillId="3" borderId="5" xfId="2" applyNumberFormat="1" applyFont="1" applyFill="1" applyBorder="1" applyAlignment="1">
      <alignment horizontal="center" vertical="center" wrapText="1"/>
    </xf>
    <xf numFmtId="3" fontId="15" fillId="3" borderId="7" xfId="2" applyNumberFormat="1" applyFont="1" applyFill="1" applyBorder="1" applyAlignment="1">
      <alignment horizontal="center" vertical="center" wrapText="1"/>
    </xf>
    <xf numFmtId="3" fontId="15" fillId="3" borderId="6" xfId="2" applyNumberFormat="1" applyFont="1" applyFill="1" applyBorder="1" applyAlignment="1">
      <alignment horizontal="center" vertical="center" wrapText="1"/>
    </xf>
    <xf numFmtId="0" fontId="9" fillId="5" borderId="5" xfId="4" applyNumberFormat="1" applyFont="1" applyFill="1" applyBorder="1" applyAlignment="1">
      <alignment horizontal="center" vertical="center" wrapText="1"/>
    </xf>
    <xf numFmtId="0" fontId="9" fillId="5" borderId="7" xfId="4" applyNumberFormat="1" applyFont="1" applyFill="1" applyBorder="1" applyAlignment="1">
      <alignment horizontal="center" vertical="center" wrapText="1"/>
    </xf>
    <xf numFmtId="0" fontId="9" fillId="5" borderId="6" xfId="4" applyNumberFormat="1" applyFont="1" applyFill="1" applyBorder="1" applyAlignment="1">
      <alignment horizontal="center" vertical="center" wrapText="1"/>
    </xf>
    <xf numFmtId="3" fontId="11" fillId="5" borderId="5" xfId="2" applyNumberFormat="1" applyFont="1" applyFill="1" applyBorder="1" applyAlignment="1">
      <alignment horizontal="center" vertical="center" wrapText="1"/>
    </xf>
    <xf numFmtId="3" fontId="11" fillId="5" borderId="7" xfId="2" applyNumberFormat="1" applyFont="1" applyFill="1" applyBorder="1" applyAlignment="1">
      <alignment horizontal="center" vertical="center" wrapText="1"/>
    </xf>
    <xf numFmtId="3" fontId="11" fillId="5" borderId="6" xfId="2" applyNumberFormat="1" applyFont="1" applyFill="1" applyBorder="1" applyAlignment="1">
      <alignment horizontal="center" vertical="center" wrapText="1"/>
    </xf>
    <xf numFmtId="3" fontId="3" fillId="2" borderId="0" xfId="1" applyNumberFormat="1" applyFont="1" applyFill="1" applyBorder="1" applyAlignment="1">
      <alignment horizontal="center" vertical="center" wrapText="1"/>
    </xf>
    <xf numFmtId="0" fontId="16" fillId="2" borderId="9" xfId="0" applyFont="1" applyFill="1" applyBorder="1" applyAlignment="1">
      <alignment horizontal="center"/>
    </xf>
    <xf numFmtId="0" fontId="4" fillId="2" borderId="7" xfId="0" applyFont="1" applyFill="1" applyBorder="1" applyAlignment="1">
      <alignment horizontal="center" vertical="center" wrapText="1"/>
    </xf>
    <xf numFmtId="4" fontId="2" fillId="2" borderId="6"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4" fontId="4" fillId="2" borderId="1" xfId="0" applyNumberFormat="1" applyFont="1" applyFill="1" applyBorder="1" applyAlignment="1">
      <alignment horizontal="center" vertical="center" wrapText="1"/>
    </xf>
  </cellXfs>
  <cellStyles count="14">
    <cellStyle name="Normal 2" xfId="11"/>
    <cellStyle name="Гиперссылка" xfId="12" builtinId="8"/>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27"/>
  <sheetViews>
    <sheetView tabSelected="1" view="pageBreakPreview" zoomScale="50" zoomScaleNormal="90" zoomScaleSheetLayoutView="50" workbookViewId="0">
      <selection activeCell="D9" sqref="D9"/>
    </sheetView>
  </sheetViews>
  <sheetFormatPr defaultRowHeight="15" x14ac:dyDescent="0.25"/>
  <cols>
    <col min="1" max="1" width="6.42578125" style="3" customWidth="1"/>
    <col min="2" max="2" width="26.85546875" style="16" customWidth="1"/>
    <col min="3" max="3" width="15" style="3" customWidth="1"/>
    <col min="4" max="4" width="125.7109375" style="15" customWidth="1"/>
    <col min="5" max="5" width="14.42578125" style="3" customWidth="1"/>
    <col min="6" max="6" width="8.140625" style="3" customWidth="1"/>
    <col min="7" max="7" width="18.28515625" style="9" bestFit="1" customWidth="1"/>
    <col min="8" max="8" width="19" style="9" customWidth="1"/>
    <col min="9" max="9" width="19.85546875" style="9" customWidth="1"/>
    <col min="10" max="10" width="25.140625" style="16" customWidth="1"/>
    <col min="11" max="11" width="16.5703125" style="16" customWidth="1"/>
    <col min="12" max="12" width="20.140625" style="16" customWidth="1"/>
    <col min="13" max="16384" width="9.140625" style="3"/>
  </cols>
  <sheetData>
    <row r="2" spans="1:12" x14ac:dyDescent="0.25">
      <c r="A2" s="1" t="s">
        <v>0</v>
      </c>
      <c r="B2" s="1"/>
      <c r="C2" s="1"/>
      <c r="D2" s="1"/>
      <c r="E2" s="1"/>
      <c r="F2" s="1"/>
      <c r="G2" s="1"/>
      <c r="H2" s="1"/>
      <c r="I2" s="1"/>
      <c r="J2" s="121" t="s">
        <v>66</v>
      </c>
      <c r="K2" s="121"/>
      <c r="L2" s="121"/>
    </row>
    <row r="3" spans="1:12" x14ac:dyDescent="0.25">
      <c r="A3" s="1"/>
      <c r="B3" s="1"/>
      <c r="C3" s="1"/>
      <c r="D3" s="1"/>
      <c r="E3" s="1"/>
      <c r="F3" s="1"/>
      <c r="G3" s="1"/>
      <c r="H3" s="1"/>
      <c r="I3" s="1"/>
      <c r="J3" s="121"/>
      <c r="K3" s="121"/>
      <c r="L3" s="121"/>
    </row>
    <row r="4" spans="1:12" x14ac:dyDescent="0.25">
      <c r="A4" s="1"/>
      <c r="B4" s="1"/>
      <c r="C4" s="1"/>
      <c r="D4" s="1"/>
      <c r="E4" s="1"/>
      <c r="F4" s="1"/>
      <c r="G4" s="1"/>
      <c r="H4" s="1"/>
      <c r="I4" s="1"/>
      <c r="J4" s="121"/>
      <c r="K4" s="121"/>
      <c r="L4" s="121"/>
    </row>
    <row r="5" spans="1:12" x14ac:dyDescent="0.25">
      <c r="A5" s="1"/>
      <c r="B5" s="1"/>
      <c r="C5" s="1"/>
      <c r="D5" s="1"/>
      <c r="E5" s="1"/>
      <c r="F5" s="1"/>
      <c r="G5" s="1"/>
      <c r="H5" s="1"/>
      <c r="I5" s="1"/>
      <c r="J5" s="42"/>
      <c r="K5" s="42"/>
      <c r="L5" s="42"/>
    </row>
    <row r="6" spans="1:12" x14ac:dyDescent="0.25">
      <c r="A6" s="1"/>
      <c r="B6" s="1"/>
      <c r="C6" s="134" t="s">
        <v>64</v>
      </c>
      <c r="D6" s="134"/>
      <c r="E6" s="134"/>
      <c r="F6" s="134"/>
      <c r="G6" s="134"/>
      <c r="H6" s="134"/>
      <c r="I6" s="134"/>
      <c r="J6" s="42"/>
      <c r="K6" s="42"/>
      <c r="L6" s="42"/>
    </row>
    <row r="7" spans="1:12" ht="15" customHeight="1" x14ac:dyDescent="0.25">
      <c r="A7" s="1"/>
      <c r="B7" s="1"/>
      <c r="D7" s="134" t="s">
        <v>65</v>
      </c>
      <c r="E7" s="134"/>
      <c r="F7" s="134"/>
      <c r="G7" s="134"/>
      <c r="H7" s="134"/>
      <c r="I7" s="134"/>
      <c r="J7" s="1"/>
      <c r="K7" s="1"/>
      <c r="L7" s="10"/>
    </row>
    <row r="8" spans="1:12" ht="15" customHeight="1" x14ac:dyDescent="0.25">
      <c r="A8" s="36"/>
      <c r="B8" s="36"/>
      <c r="C8" s="36"/>
      <c r="D8" s="135" t="s">
        <v>289</v>
      </c>
      <c r="E8" s="135"/>
      <c r="F8" s="135"/>
      <c r="G8" s="135"/>
      <c r="H8" s="135"/>
      <c r="I8" s="135"/>
      <c r="J8" s="36"/>
      <c r="K8" s="36"/>
      <c r="L8" s="36"/>
    </row>
    <row r="9" spans="1:12" ht="71.25" x14ac:dyDescent="0.25">
      <c r="A9" s="2" t="s">
        <v>1</v>
      </c>
      <c r="B9" s="2" t="s">
        <v>19</v>
      </c>
      <c r="C9" s="2" t="s">
        <v>2</v>
      </c>
      <c r="D9" s="2" t="s">
        <v>20</v>
      </c>
      <c r="E9" s="2" t="s">
        <v>3</v>
      </c>
      <c r="F9" s="2" t="s">
        <v>4</v>
      </c>
      <c r="G9" s="2" t="s">
        <v>5</v>
      </c>
      <c r="H9" s="2" t="s">
        <v>8</v>
      </c>
      <c r="I9" s="2" t="s">
        <v>9</v>
      </c>
      <c r="J9" s="2" t="s">
        <v>6</v>
      </c>
      <c r="K9" s="4" t="s">
        <v>18</v>
      </c>
      <c r="L9" s="2" t="s">
        <v>7</v>
      </c>
    </row>
    <row r="10" spans="1:12" ht="73.5" customHeight="1" x14ac:dyDescent="0.25">
      <c r="A10" s="19"/>
      <c r="B10" s="125" t="s">
        <v>34</v>
      </c>
      <c r="C10" s="126"/>
      <c r="D10" s="126"/>
      <c r="E10" s="126"/>
      <c r="F10" s="126"/>
      <c r="G10" s="126"/>
      <c r="H10" s="126"/>
      <c r="I10" s="126"/>
      <c r="J10" s="126"/>
      <c r="K10" s="126"/>
      <c r="L10" s="127"/>
    </row>
    <row r="11" spans="1:12" ht="27.75" customHeight="1" x14ac:dyDescent="0.25">
      <c r="A11" s="20"/>
      <c r="B11" s="131" t="s">
        <v>26</v>
      </c>
      <c r="C11" s="132"/>
      <c r="D11" s="132"/>
      <c r="E11" s="132"/>
      <c r="F11" s="132"/>
      <c r="G11" s="132"/>
      <c r="H11" s="132"/>
      <c r="I11" s="132"/>
      <c r="J11" s="132"/>
      <c r="K11" s="132"/>
      <c r="L11" s="133"/>
    </row>
    <row r="12" spans="1:12" ht="189.75" customHeight="1" x14ac:dyDescent="0.25">
      <c r="A12" s="48">
        <v>1</v>
      </c>
      <c r="B12" s="47" t="s">
        <v>67</v>
      </c>
      <c r="C12" s="14" t="s">
        <v>49</v>
      </c>
      <c r="D12" s="47" t="s">
        <v>179</v>
      </c>
      <c r="E12" s="45" t="s">
        <v>11</v>
      </c>
      <c r="F12" s="45">
        <v>2</v>
      </c>
      <c r="G12" s="5">
        <f>7997300/1.12</f>
        <v>7140446.4285714282</v>
      </c>
      <c r="H12" s="5">
        <f t="shared" ref="H12:H13" si="0">F12*G12</f>
        <v>14280892.857142856</v>
      </c>
      <c r="I12" s="60">
        <f t="shared" ref="I12:I13" si="1">H12*1.12</f>
        <v>15994600</v>
      </c>
      <c r="J12" s="61" t="s">
        <v>178</v>
      </c>
      <c r="K12" s="46" t="s">
        <v>17</v>
      </c>
      <c r="L12" s="46" t="s">
        <v>15</v>
      </c>
    </row>
    <row r="13" spans="1:12" ht="191.25" customHeight="1" x14ac:dyDescent="0.25">
      <c r="A13" s="48">
        <v>2</v>
      </c>
      <c r="B13" s="77" t="s">
        <v>67</v>
      </c>
      <c r="C13" s="57" t="s">
        <v>49</v>
      </c>
      <c r="D13" s="78" t="s">
        <v>180</v>
      </c>
      <c r="E13" s="58" t="s">
        <v>11</v>
      </c>
      <c r="F13" s="58">
        <v>2</v>
      </c>
      <c r="G13" s="59">
        <f>9644040/1.12</f>
        <v>8610750</v>
      </c>
      <c r="H13" s="5">
        <f t="shared" si="0"/>
        <v>17221500</v>
      </c>
      <c r="I13" s="60">
        <f t="shared" si="1"/>
        <v>19288080</v>
      </c>
      <c r="J13" s="61" t="s">
        <v>178</v>
      </c>
      <c r="K13" s="46" t="s">
        <v>17</v>
      </c>
      <c r="L13" s="46" t="s">
        <v>15</v>
      </c>
    </row>
    <row r="14" spans="1:12" ht="126.75" customHeight="1" x14ac:dyDescent="0.25">
      <c r="A14" s="48">
        <v>3</v>
      </c>
      <c r="B14" s="37" t="s">
        <v>207</v>
      </c>
      <c r="C14" s="47" t="s">
        <v>14</v>
      </c>
      <c r="D14" s="14" t="s">
        <v>213</v>
      </c>
      <c r="E14" s="45" t="s">
        <v>11</v>
      </c>
      <c r="F14" s="45">
        <v>1</v>
      </c>
      <c r="G14" s="51">
        <v>599754</v>
      </c>
      <c r="H14" s="5">
        <f t="shared" ref="H14:H23" si="2">F14*G14</f>
        <v>599754</v>
      </c>
      <c r="I14" s="5">
        <f t="shared" ref="I14:I48" si="3">H14*1.12</f>
        <v>671724.4800000001</v>
      </c>
      <c r="J14" s="8" t="s">
        <v>206</v>
      </c>
      <c r="K14" s="47" t="s">
        <v>17</v>
      </c>
      <c r="L14" s="38" t="s">
        <v>15</v>
      </c>
    </row>
    <row r="15" spans="1:12" ht="128.25" customHeight="1" x14ac:dyDescent="0.25">
      <c r="A15" s="48">
        <v>4</v>
      </c>
      <c r="B15" s="52" t="s">
        <v>81</v>
      </c>
      <c r="C15" s="47" t="s">
        <v>14</v>
      </c>
      <c r="D15" s="14" t="s">
        <v>82</v>
      </c>
      <c r="E15" s="45" t="s">
        <v>80</v>
      </c>
      <c r="F15" s="45">
        <v>1</v>
      </c>
      <c r="G15" s="51">
        <v>89643</v>
      </c>
      <c r="H15" s="5">
        <f t="shared" si="2"/>
        <v>89643</v>
      </c>
      <c r="I15" s="5">
        <f t="shared" si="3"/>
        <v>100400.16</v>
      </c>
      <c r="J15" s="8" t="s">
        <v>206</v>
      </c>
      <c r="K15" s="47" t="s">
        <v>17</v>
      </c>
      <c r="L15" s="38" t="s">
        <v>15</v>
      </c>
    </row>
    <row r="16" spans="1:12" ht="133.5" customHeight="1" x14ac:dyDescent="0.25">
      <c r="A16" s="48">
        <v>5</v>
      </c>
      <c r="B16" s="53" t="s">
        <v>83</v>
      </c>
      <c r="C16" s="47" t="s">
        <v>14</v>
      </c>
      <c r="D16" s="14" t="s">
        <v>98</v>
      </c>
      <c r="E16" s="45" t="s">
        <v>11</v>
      </c>
      <c r="F16" s="45">
        <v>1</v>
      </c>
      <c r="G16" s="51">
        <v>460268</v>
      </c>
      <c r="H16" s="5">
        <f t="shared" si="2"/>
        <v>460268</v>
      </c>
      <c r="I16" s="5">
        <f t="shared" si="3"/>
        <v>515500.16000000003</v>
      </c>
      <c r="J16" s="8" t="s">
        <v>206</v>
      </c>
      <c r="K16" s="47" t="s">
        <v>17</v>
      </c>
      <c r="L16" s="38" t="s">
        <v>15</v>
      </c>
    </row>
    <row r="17" spans="1:12" ht="201.75" customHeight="1" x14ac:dyDescent="0.25">
      <c r="A17" s="48">
        <v>6</v>
      </c>
      <c r="B17" s="54" t="s">
        <v>84</v>
      </c>
      <c r="C17" s="47" t="s">
        <v>14</v>
      </c>
      <c r="D17" s="14" t="s">
        <v>85</v>
      </c>
      <c r="E17" s="45" t="s">
        <v>11</v>
      </c>
      <c r="F17" s="45">
        <v>1</v>
      </c>
      <c r="G17" s="51">
        <v>361607</v>
      </c>
      <c r="H17" s="5">
        <f t="shared" si="2"/>
        <v>361607</v>
      </c>
      <c r="I17" s="5">
        <f t="shared" si="3"/>
        <v>404999.84</v>
      </c>
      <c r="J17" s="8" t="s">
        <v>206</v>
      </c>
      <c r="K17" s="47" t="s">
        <v>17</v>
      </c>
      <c r="L17" s="38" t="s">
        <v>15</v>
      </c>
    </row>
    <row r="18" spans="1:12" ht="125.25" customHeight="1" x14ac:dyDescent="0.25">
      <c r="A18" s="48">
        <v>7</v>
      </c>
      <c r="B18" s="52" t="s">
        <v>86</v>
      </c>
      <c r="C18" s="47" t="s">
        <v>14</v>
      </c>
      <c r="D18" s="14" t="s">
        <v>104</v>
      </c>
      <c r="E18" s="45" t="s">
        <v>11</v>
      </c>
      <c r="F18" s="45">
        <v>1</v>
      </c>
      <c r="G18" s="51">
        <v>60625</v>
      </c>
      <c r="H18" s="5">
        <f t="shared" si="2"/>
        <v>60625</v>
      </c>
      <c r="I18" s="5">
        <f t="shared" si="3"/>
        <v>67900</v>
      </c>
      <c r="J18" s="8" t="s">
        <v>206</v>
      </c>
      <c r="K18" s="47" t="s">
        <v>17</v>
      </c>
      <c r="L18" s="38" t="s">
        <v>15</v>
      </c>
    </row>
    <row r="19" spans="1:12" ht="317.25" customHeight="1" x14ac:dyDescent="0.25">
      <c r="A19" s="48">
        <v>8</v>
      </c>
      <c r="B19" s="53" t="s">
        <v>87</v>
      </c>
      <c r="C19" s="47" t="s">
        <v>14</v>
      </c>
      <c r="D19" s="14" t="s">
        <v>88</v>
      </c>
      <c r="E19" s="45" t="s">
        <v>80</v>
      </c>
      <c r="F19" s="45">
        <v>1</v>
      </c>
      <c r="G19" s="51">
        <v>795848</v>
      </c>
      <c r="H19" s="5">
        <f t="shared" si="2"/>
        <v>795848</v>
      </c>
      <c r="I19" s="5">
        <f t="shared" si="3"/>
        <v>891349.76000000013</v>
      </c>
      <c r="J19" s="8" t="s">
        <v>206</v>
      </c>
      <c r="K19" s="47" t="s">
        <v>17</v>
      </c>
      <c r="L19" s="38" t="s">
        <v>15</v>
      </c>
    </row>
    <row r="20" spans="1:12" ht="81.75" customHeight="1" x14ac:dyDescent="0.25">
      <c r="A20" s="48">
        <v>9</v>
      </c>
      <c r="B20" s="37" t="s">
        <v>89</v>
      </c>
      <c r="C20" s="47" t="s">
        <v>14</v>
      </c>
      <c r="D20" s="14" t="s">
        <v>90</v>
      </c>
      <c r="E20" s="45" t="s">
        <v>80</v>
      </c>
      <c r="F20" s="45">
        <v>1</v>
      </c>
      <c r="G20" s="51">
        <v>43946</v>
      </c>
      <c r="H20" s="5">
        <f t="shared" si="2"/>
        <v>43946</v>
      </c>
      <c r="I20" s="5">
        <f t="shared" si="3"/>
        <v>49219.520000000004</v>
      </c>
      <c r="J20" s="8" t="s">
        <v>206</v>
      </c>
      <c r="K20" s="47" t="s">
        <v>17</v>
      </c>
      <c r="L20" s="38" t="s">
        <v>15</v>
      </c>
    </row>
    <row r="21" spans="1:12" ht="98.25" customHeight="1" x14ac:dyDescent="0.25">
      <c r="A21" s="48">
        <v>10</v>
      </c>
      <c r="B21" s="37" t="s">
        <v>91</v>
      </c>
      <c r="C21" s="47" t="s">
        <v>14</v>
      </c>
      <c r="D21" s="14" t="s">
        <v>92</v>
      </c>
      <c r="E21" s="45" t="s">
        <v>80</v>
      </c>
      <c r="F21" s="45">
        <v>1</v>
      </c>
      <c r="G21" s="51">
        <v>40125</v>
      </c>
      <c r="H21" s="5">
        <f t="shared" si="2"/>
        <v>40125</v>
      </c>
      <c r="I21" s="5">
        <f t="shared" si="3"/>
        <v>44940.000000000007</v>
      </c>
      <c r="J21" s="8" t="s">
        <v>206</v>
      </c>
      <c r="K21" s="47" t="s">
        <v>17</v>
      </c>
      <c r="L21" s="38" t="s">
        <v>15</v>
      </c>
    </row>
    <row r="22" spans="1:12" ht="89.25" customHeight="1" x14ac:dyDescent="0.25">
      <c r="A22" s="48">
        <v>11</v>
      </c>
      <c r="B22" s="37" t="s">
        <v>93</v>
      </c>
      <c r="C22" s="47" t="s">
        <v>14</v>
      </c>
      <c r="D22" s="14" t="s">
        <v>94</v>
      </c>
      <c r="E22" s="45" t="s">
        <v>80</v>
      </c>
      <c r="F22" s="45">
        <v>1</v>
      </c>
      <c r="G22" s="51">
        <v>172321</v>
      </c>
      <c r="H22" s="5">
        <f t="shared" si="2"/>
        <v>172321</v>
      </c>
      <c r="I22" s="5">
        <f t="shared" si="3"/>
        <v>192999.52000000002</v>
      </c>
      <c r="J22" s="8" t="s">
        <v>206</v>
      </c>
      <c r="K22" s="47" t="s">
        <v>17</v>
      </c>
      <c r="L22" s="38" t="s">
        <v>15</v>
      </c>
    </row>
    <row r="23" spans="1:12" ht="123" customHeight="1" x14ac:dyDescent="0.25">
      <c r="A23" s="48">
        <v>12</v>
      </c>
      <c r="B23" s="37" t="s">
        <v>95</v>
      </c>
      <c r="C23" s="47" t="s">
        <v>14</v>
      </c>
      <c r="D23" s="14" t="s">
        <v>96</v>
      </c>
      <c r="E23" s="45" t="s">
        <v>80</v>
      </c>
      <c r="F23" s="45">
        <v>1</v>
      </c>
      <c r="G23" s="51">
        <v>352679</v>
      </c>
      <c r="H23" s="5">
        <f t="shared" si="2"/>
        <v>352679</v>
      </c>
      <c r="I23" s="5">
        <f t="shared" si="3"/>
        <v>395000.48000000004</v>
      </c>
      <c r="J23" s="8" t="s">
        <v>206</v>
      </c>
      <c r="K23" s="47" t="s">
        <v>17</v>
      </c>
      <c r="L23" s="38" t="s">
        <v>15</v>
      </c>
    </row>
    <row r="24" spans="1:12" ht="135.75" customHeight="1" x14ac:dyDescent="0.25">
      <c r="A24" s="48">
        <v>13</v>
      </c>
      <c r="B24" s="57" t="s">
        <v>106</v>
      </c>
      <c r="C24" s="14" t="s">
        <v>14</v>
      </c>
      <c r="D24" s="57" t="s">
        <v>107</v>
      </c>
      <c r="E24" s="58" t="s">
        <v>80</v>
      </c>
      <c r="F24" s="58">
        <v>1</v>
      </c>
      <c r="G24" s="59">
        <v>124726</v>
      </c>
      <c r="H24" s="59">
        <v>124726</v>
      </c>
      <c r="I24" s="60">
        <f t="shared" si="3"/>
        <v>139693.12000000002</v>
      </c>
      <c r="J24" s="61" t="s">
        <v>109</v>
      </c>
      <c r="K24" s="46" t="s">
        <v>17</v>
      </c>
      <c r="L24" s="46" t="s">
        <v>15</v>
      </c>
    </row>
    <row r="25" spans="1:12" ht="138" customHeight="1" x14ac:dyDescent="0.25">
      <c r="A25" s="48">
        <v>14</v>
      </c>
      <c r="B25" s="14" t="s">
        <v>106</v>
      </c>
      <c r="C25" s="14" t="s">
        <v>14</v>
      </c>
      <c r="D25" s="14" t="s">
        <v>121</v>
      </c>
      <c r="E25" s="45" t="s">
        <v>80</v>
      </c>
      <c r="F25" s="45">
        <v>1</v>
      </c>
      <c r="G25" s="5">
        <v>308040</v>
      </c>
      <c r="H25" s="5">
        <v>308040</v>
      </c>
      <c r="I25" s="60">
        <f t="shared" si="3"/>
        <v>345004.80000000005</v>
      </c>
      <c r="J25" s="61" t="s">
        <v>109</v>
      </c>
      <c r="K25" s="46" t="s">
        <v>17</v>
      </c>
      <c r="L25" s="46" t="s">
        <v>15</v>
      </c>
    </row>
    <row r="26" spans="1:12" ht="123" customHeight="1" x14ac:dyDescent="0.25">
      <c r="A26" s="48">
        <v>15</v>
      </c>
      <c r="B26" s="14" t="s">
        <v>108</v>
      </c>
      <c r="C26" s="14" t="s">
        <v>14</v>
      </c>
      <c r="D26" s="14" t="s">
        <v>118</v>
      </c>
      <c r="E26" s="45" t="s">
        <v>80</v>
      </c>
      <c r="F26" s="45">
        <v>1</v>
      </c>
      <c r="G26" s="5">
        <v>11500</v>
      </c>
      <c r="H26" s="5">
        <v>11500</v>
      </c>
      <c r="I26" s="60">
        <f t="shared" si="3"/>
        <v>12880.000000000002</v>
      </c>
      <c r="J26" s="61" t="s">
        <v>109</v>
      </c>
      <c r="K26" s="46" t="s">
        <v>17</v>
      </c>
      <c r="L26" s="46" t="s">
        <v>15</v>
      </c>
    </row>
    <row r="27" spans="1:12" ht="123" customHeight="1" x14ac:dyDescent="0.25">
      <c r="A27" s="48">
        <v>16</v>
      </c>
      <c r="B27" s="14" t="s">
        <v>108</v>
      </c>
      <c r="C27" s="14" t="s">
        <v>14</v>
      </c>
      <c r="D27" s="14" t="s">
        <v>119</v>
      </c>
      <c r="E27" s="45" t="s">
        <v>80</v>
      </c>
      <c r="F27" s="45">
        <v>1</v>
      </c>
      <c r="G27" s="5">
        <v>20400</v>
      </c>
      <c r="H27" s="5">
        <v>20400</v>
      </c>
      <c r="I27" s="60">
        <f t="shared" si="3"/>
        <v>22848.000000000004</v>
      </c>
      <c r="J27" s="61" t="s">
        <v>109</v>
      </c>
      <c r="K27" s="46" t="s">
        <v>17</v>
      </c>
      <c r="L27" s="46" t="s">
        <v>15</v>
      </c>
    </row>
    <row r="28" spans="1:12" ht="123" customHeight="1" x14ac:dyDescent="0.25">
      <c r="A28" s="48">
        <v>17</v>
      </c>
      <c r="B28" s="14" t="s">
        <v>108</v>
      </c>
      <c r="C28" s="14" t="s">
        <v>14</v>
      </c>
      <c r="D28" s="14" t="s">
        <v>120</v>
      </c>
      <c r="E28" s="45" t="s">
        <v>80</v>
      </c>
      <c r="F28" s="45">
        <v>1</v>
      </c>
      <c r="G28" s="5">
        <v>34800</v>
      </c>
      <c r="H28" s="5">
        <v>34800</v>
      </c>
      <c r="I28" s="60">
        <f t="shared" si="3"/>
        <v>38976.000000000007</v>
      </c>
      <c r="J28" s="61" t="s">
        <v>109</v>
      </c>
      <c r="K28" s="46" t="s">
        <v>17</v>
      </c>
      <c r="L28" s="46" t="s">
        <v>15</v>
      </c>
    </row>
    <row r="29" spans="1:12" ht="173.25" customHeight="1" x14ac:dyDescent="0.25">
      <c r="A29" s="48">
        <v>18</v>
      </c>
      <c r="B29" s="37" t="s">
        <v>129</v>
      </c>
      <c r="C29" s="37" t="s">
        <v>130</v>
      </c>
      <c r="D29" s="47" t="s">
        <v>131</v>
      </c>
      <c r="E29" s="64" t="s">
        <v>11</v>
      </c>
      <c r="F29" s="64">
        <v>1</v>
      </c>
      <c r="G29" s="65">
        <f>2916000/1.12</f>
        <v>2603571.4285714282</v>
      </c>
      <c r="H29" s="65">
        <f>G29</f>
        <v>2603571.4285714282</v>
      </c>
      <c r="I29" s="60">
        <f t="shared" si="3"/>
        <v>2916000</v>
      </c>
      <c r="J29" s="61" t="s">
        <v>132</v>
      </c>
      <c r="K29" s="46" t="s">
        <v>17</v>
      </c>
      <c r="L29" s="46" t="s">
        <v>15</v>
      </c>
    </row>
    <row r="30" spans="1:12" ht="195.75" customHeight="1" x14ac:dyDescent="0.25">
      <c r="A30" s="48">
        <v>19</v>
      </c>
      <c r="B30" s="37" t="s">
        <v>133</v>
      </c>
      <c r="C30" s="14" t="s">
        <v>49</v>
      </c>
      <c r="D30" s="47" t="s">
        <v>134</v>
      </c>
      <c r="E30" s="64" t="s">
        <v>80</v>
      </c>
      <c r="F30" s="64">
        <v>1</v>
      </c>
      <c r="G30" s="65">
        <f>20676000/1.12</f>
        <v>18460714.285714284</v>
      </c>
      <c r="H30" s="65">
        <f>G30</f>
        <v>18460714.285714284</v>
      </c>
      <c r="I30" s="60">
        <f t="shared" si="3"/>
        <v>20676000</v>
      </c>
      <c r="J30" s="61" t="s">
        <v>132</v>
      </c>
      <c r="K30" s="46" t="s">
        <v>17</v>
      </c>
      <c r="L30" s="46" t="s">
        <v>15</v>
      </c>
    </row>
    <row r="31" spans="1:12" ht="141" customHeight="1" x14ac:dyDescent="0.25">
      <c r="A31" s="48">
        <v>20</v>
      </c>
      <c r="B31" s="37" t="s">
        <v>175</v>
      </c>
      <c r="C31" s="44" t="s">
        <v>14</v>
      </c>
      <c r="D31" s="37" t="s">
        <v>172</v>
      </c>
      <c r="E31" s="45" t="s">
        <v>80</v>
      </c>
      <c r="F31" s="45">
        <v>6</v>
      </c>
      <c r="G31" s="5">
        <f>81088/1.12</f>
        <v>72400</v>
      </c>
      <c r="H31" s="5">
        <f t="shared" ref="H31:H36" si="4">F31*G31</f>
        <v>434400</v>
      </c>
      <c r="I31" s="60">
        <f t="shared" si="3"/>
        <v>486528.00000000006</v>
      </c>
      <c r="J31" s="61" t="s">
        <v>174</v>
      </c>
      <c r="K31" s="46" t="s">
        <v>17</v>
      </c>
      <c r="L31" s="46" t="s">
        <v>15</v>
      </c>
    </row>
    <row r="32" spans="1:12" ht="129" customHeight="1" x14ac:dyDescent="0.25">
      <c r="A32" s="48">
        <v>21</v>
      </c>
      <c r="B32" s="37" t="s">
        <v>108</v>
      </c>
      <c r="C32" s="44" t="s">
        <v>14</v>
      </c>
      <c r="D32" s="37" t="s">
        <v>177</v>
      </c>
      <c r="E32" s="45" t="s">
        <v>80</v>
      </c>
      <c r="F32" s="45">
        <v>6</v>
      </c>
      <c r="G32" s="5">
        <f>95082/1.12</f>
        <v>84894.642857142855</v>
      </c>
      <c r="H32" s="5">
        <f t="shared" si="4"/>
        <v>509367.85714285716</v>
      </c>
      <c r="I32" s="60">
        <f t="shared" si="3"/>
        <v>570492.00000000012</v>
      </c>
      <c r="J32" s="61" t="s">
        <v>174</v>
      </c>
      <c r="K32" s="46" t="s">
        <v>17</v>
      </c>
      <c r="L32" s="46" t="s">
        <v>15</v>
      </c>
    </row>
    <row r="33" spans="1:12" ht="75.75" customHeight="1" x14ac:dyDescent="0.25">
      <c r="A33" s="48">
        <v>22</v>
      </c>
      <c r="B33" s="37" t="s">
        <v>176</v>
      </c>
      <c r="C33" s="44" t="s">
        <v>14</v>
      </c>
      <c r="D33" s="37" t="s">
        <v>173</v>
      </c>
      <c r="E33" s="45" t="s">
        <v>80</v>
      </c>
      <c r="F33" s="45">
        <v>4</v>
      </c>
      <c r="G33" s="5">
        <f>13365/1.12</f>
        <v>11933.035714285714</v>
      </c>
      <c r="H33" s="5">
        <f t="shared" si="4"/>
        <v>47732.142857142855</v>
      </c>
      <c r="I33" s="60">
        <f t="shared" si="3"/>
        <v>53460</v>
      </c>
      <c r="J33" s="61" t="s">
        <v>174</v>
      </c>
      <c r="K33" s="46" t="s">
        <v>17</v>
      </c>
      <c r="L33" s="46" t="s">
        <v>15</v>
      </c>
    </row>
    <row r="34" spans="1:12" s="80" customFormat="1" ht="168.75" customHeight="1" x14ac:dyDescent="0.25">
      <c r="A34" s="48">
        <v>23</v>
      </c>
      <c r="B34" s="47" t="s">
        <v>181</v>
      </c>
      <c r="C34" s="44" t="s">
        <v>14</v>
      </c>
      <c r="D34" s="47" t="s">
        <v>201</v>
      </c>
      <c r="E34" s="45" t="s">
        <v>11</v>
      </c>
      <c r="F34" s="45">
        <v>1</v>
      </c>
      <c r="G34" s="5">
        <v>4370000</v>
      </c>
      <c r="H34" s="5">
        <f t="shared" si="4"/>
        <v>4370000</v>
      </c>
      <c r="I34" s="60">
        <f t="shared" si="3"/>
        <v>4894400</v>
      </c>
      <c r="J34" s="61" t="s">
        <v>182</v>
      </c>
      <c r="K34" s="46" t="s">
        <v>17</v>
      </c>
      <c r="L34" s="46" t="s">
        <v>15</v>
      </c>
    </row>
    <row r="35" spans="1:12" ht="166.5" customHeight="1" x14ac:dyDescent="0.25">
      <c r="A35" s="48">
        <v>24</v>
      </c>
      <c r="B35" s="47" t="s">
        <v>183</v>
      </c>
      <c r="C35" s="14" t="s">
        <v>49</v>
      </c>
      <c r="D35" s="47" t="s">
        <v>197</v>
      </c>
      <c r="E35" s="45" t="s">
        <v>11</v>
      </c>
      <c r="F35" s="45">
        <v>1</v>
      </c>
      <c r="G35" s="5">
        <f>19500000/1.12</f>
        <v>17410714.285714284</v>
      </c>
      <c r="H35" s="5">
        <f t="shared" si="4"/>
        <v>17410714.285714284</v>
      </c>
      <c r="I35" s="60">
        <f t="shared" si="3"/>
        <v>19500000</v>
      </c>
      <c r="J35" s="61" t="s">
        <v>184</v>
      </c>
      <c r="K35" s="46" t="s">
        <v>17</v>
      </c>
      <c r="L35" s="46" t="s">
        <v>15</v>
      </c>
    </row>
    <row r="36" spans="1:12" ht="166.5" customHeight="1" x14ac:dyDescent="0.25">
      <c r="A36" s="48">
        <v>25</v>
      </c>
      <c r="B36" s="8" t="s">
        <v>214</v>
      </c>
      <c r="C36" s="47" t="s">
        <v>14</v>
      </c>
      <c r="D36" s="84" t="s">
        <v>261</v>
      </c>
      <c r="E36" s="45" t="s">
        <v>11</v>
      </c>
      <c r="F36" s="45">
        <v>1</v>
      </c>
      <c r="G36" s="5">
        <v>1056891</v>
      </c>
      <c r="H36" s="5">
        <f t="shared" si="4"/>
        <v>1056891</v>
      </c>
      <c r="I36" s="60">
        <f t="shared" si="3"/>
        <v>1183717.9200000002</v>
      </c>
      <c r="J36" s="61" t="s">
        <v>215</v>
      </c>
      <c r="K36" s="46" t="s">
        <v>17</v>
      </c>
      <c r="L36" s="46" t="s">
        <v>15</v>
      </c>
    </row>
    <row r="37" spans="1:12" s="80" customFormat="1" ht="166.5" customHeight="1" x14ac:dyDescent="0.25">
      <c r="A37" s="48">
        <v>26</v>
      </c>
      <c r="B37" s="37" t="s">
        <v>229</v>
      </c>
      <c r="C37" s="86" t="s">
        <v>14</v>
      </c>
      <c r="D37" s="87" t="s">
        <v>230</v>
      </c>
      <c r="E37" s="88" t="s">
        <v>80</v>
      </c>
      <c r="F37" s="45">
        <v>3</v>
      </c>
      <c r="G37" s="5">
        <v>222171</v>
      </c>
      <c r="H37" s="5">
        <f>F37*G37</f>
        <v>666513</v>
      </c>
      <c r="I37" s="60">
        <f t="shared" si="3"/>
        <v>746494.56</v>
      </c>
      <c r="J37" s="61" t="s">
        <v>231</v>
      </c>
      <c r="K37" s="46" t="s">
        <v>17</v>
      </c>
      <c r="L37" s="46" t="s">
        <v>15</v>
      </c>
    </row>
    <row r="38" spans="1:12" s="80" customFormat="1" ht="166.5" customHeight="1" x14ac:dyDescent="0.25">
      <c r="A38" s="48">
        <v>27</v>
      </c>
      <c r="B38" s="89" t="s">
        <v>234</v>
      </c>
      <c r="C38" s="86" t="s">
        <v>14</v>
      </c>
      <c r="D38" s="90" t="s">
        <v>235</v>
      </c>
      <c r="E38" s="58" t="s">
        <v>11</v>
      </c>
      <c r="F38" s="58">
        <v>1</v>
      </c>
      <c r="G38" s="59">
        <v>5404312.5</v>
      </c>
      <c r="H38" s="5">
        <v>5404312.5</v>
      </c>
      <c r="I38" s="60">
        <f t="shared" si="3"/>
        <v>6052830.0000000009</v>
      </c>
      <c r="J38" s="8" t="s">
        <v>236</v>
      </c>
      <c r="K38" s="46" t="s">
        <v>17</v>
      </c>
      <c r="L38" s="46" t="s">
        <v>15</v>
      </c>
    </row>
    <row r="39" spans="1:12" s="80" customFormat="1" ht="229.5" customHeight="1" x14ac:dyDescent="0.25">
      <c r="A39" s="39">
        <v>28</v>
      </c>
      <c r="B39" s="94" t="s">
        <v>247</v>
      </c>
      <c r="C39" s="86" t="s">
        <v>14</v>
      </c>
      <c r="D39" s="95" t="s">
        <v>262</v>
      </c>
      <c r="E39" s="45" t="s">
        <v>11</v>
      </c>
      <c r="F39" s="45">
        <v>1</v>
      </c>
      <c r="G39" s="96">
        <v>1892857</v>
      </c>
      <c r="H39" s="96">
        <v>1892857</v>
      </c>
      <c r="I39" s="97">
        <f t="shared" si="3"/>
        <v>2119999.8400000003</v>
      </c>
      <c r="J39" s="8" t="s">
        <v>248</v>
      </c>
      <c r="K39" s="46" t="s">
        <v>17</v>
      </c>
      <c r="L39" s="46" t="s">
        <v>15</v>
      </c>
    </row>
    <row r="40" spans="1:12" s="80" customFormat="1" ht="145.5" customHeight="1" x14ac:dyDescent="0.25">
      <c r="A40" s="39">
        <v>29</v>
      </c>
      <c r="B40" s="94" t="s">
        <v>250</v>
      </c>
      <c r="C40" s="86" t="s">
        <v>14</v>
      </c>
      <c r="D40" s="95" t="s">
        <v>251</v>
      </c>
      <c r="E40" s="45" t="s">
        <v>11</v>
      </c>
      <c r="F40" s="45">
        <v>1</v>
      </c>
      <c r="G40" s="96">
        <v>2302805</v>
      </c>
      <c r="H40" s="96">
        <v>2302805</v>
      </c>
      <c r="I40" s="97">
        <f t="shared" si="3"/>
        <v>2579141.6</v>
      </c>
      <c r="J40" s="8" t="s">
        <v>249</v>
      </c>
      <c r="K40" s="46" t="s">
        <v>17</v>
      </c>
      <c r="L40" s="46" t="s">
        <v>15</v>
      </c>
    </row>
    <row r="41" spans="1:12" s="80" customFormat="1" ht="90" customHeight="1" x14ac:dyDescent="0.25">
      <c r="A41" s="48">
        <v>30</v>
      </c>
      <c r="B41" s="98" t="s">
        <v>253</v>
      </c>
      <c r="C41" s="86" t="s">
        <v>14</v>
      </c>
      <c r="D41" s="95" t="s">
        <v>263</v>
      </c>
      <c r="E41" s="88" t="s">
        <v>80</v>
      </c>
      <c r="F41" s="99">
        <v>20</v>
      </c>
      <c r="G41" s="96">
        <v>22767.86</v>
      </c>
      <c r="H41" s="96">
        <f>F41*G41</f>
        <v>455357.2</v>
      </c>
      <c r="I41" s="97">
        <f t="shared" si="3"/>
        <v>510000.06400000007</v>
      </c>
      <c r="J41" s="8" t="s">
        <v>248</v>
      </c>
      <c r="K41" s="46" t="s">
        <v>17</v>
      </c>
      <c r="L41" s="46" t="s">
        <v>15</v>
      </c>
    </row>
    <row r="42" spans="1:12" s="80" customFormat="1" ht="100.5" customHeight="1" x14ac:dyDescent="0.25">
      <c r="A42" s="48">
        <v>31</v>
      </c>
      <c r="B42" s="98" t="s">
        <v>254</v>
      </c>
      <c r="C42" s="86" t="s">
        <v>14</v>
      </c>
      <c r="D42" s="95" t="s">
        <v>264</v>
      </c>
      <c r="E42" s="88" t="s">
        <v>80</v>
      </c>
      <c r="F42" s="99">
        <v>20</v>
      </c>
      <c r="G42" s="96">
        <v>8035.71</v>
      </c>
      <c r="H42" s="96">
        <f t="shared" ref="H42:H48" si="5">F42*G42</f>
        <v>160714.20000000001</v>
      </c>
      <c r="I42" s="97">
        <f t="shared" si="3"/>
        <v>179999.90400000004</v>
      </c>
      <c r="J42" s="8" t="s">
        <v>248</v>
      </c>
      <c r="K42" s="46" t="s">
        <v>17</v>
      </c>
      <c r="L42" s="46" t="s">
        <v>15</v>
      </c>
    </row>
    <row r="43" spans="1:12" s="80" customFormat="1" ht="100.5" customHeight="1" x14ac:dyDescent="0.25">
      <c r="A43" s="48">
        <v>32</v>
      </c>
      <c r="B43" s="98" t="s">
        <v>255</v>
      </c>
      <c r="C43" s="86" t="s">
        <v>14</v>
      </c>
      <c r="D43" s="95" t="s">
        <v>265</v>
      </c>
      <c r="E43" s="88" t="s">
        <v>80</v>
      </c>
      <c r="F43" s="99">
        <v>50</v>
      </c>
      <c r="G43" s="96">
        <v>19642.86</v>
      </c>
      <c r="H43" s="96">
        <f t="shared" si="5"/>
        <v>982143</v>
      </c>
      <c r="I43" s="97">
        <f t="shared" si="3"/>
        <v>1100000.1600000001</v>
      </c>
      <c r="J43" s="8" t="s">
        <v>248</v>
      </c>
      <c r="K43" s="46" t="s">
        <v>17</v>
      </c>
      <c r="L43" s="46" t="s">
        <v>15</v>
      </c>
    </row>
    <row r="44" spans="1:12" s="80" customFormat="1" ht="93" customHeight="1" x14ac:dyDescent="0.25">
      <c r="A44" s="48">
        <v>33</v>
      </c>
      <c r="B44" s="98" t="s">
        <v>256</v>
      </c>
      <c r="C44" s="86" t="s">
        <v>14</v>
      </c>
      <c r="D44" s="95" t="s">
        <v>266</v>
      </c>
      <c r="E44" s="88" t="s">
        <v>80</v>
      </c>
      <c r="F44" s="99">
        <v>15</v>
      </c>
      <c r="G44" s="96">
        <v>4575.8900000000003</v>
      </c>
      <c r="H44" s="96">
        <f t="shared" si="5"/>
        <v>68638.350000000006</v>
      </c>
      <c r="I44" s="97">
        <f t="shared" si="3"/>
        <v>76874.952000000019</v>
      </c>
      <c r="J44" s="8" t="s">
        <v>248</v>
      </c>
      <c r="K44" s="46" t="s">
        <v>17</v>
      </c>
      <c r="L44" s="46" t="s">
        <v>15</v>
      </c>
    </row>
    <row r="45" spans="1:12" s="80" customFormat="1" ht="93" customHeight="1" x14ac:dyDescent="0.25">
      <c r="A45" s="39">
        <v>34</v>
      </c>
      <c r="B45" s="94" t="s">
        <v>281</v>
      </c>
      <c r="C45" s="86" t="s">
        <v>14</v>
      </c>
      <c r="D45" s="95" t="s">
        <v>285</v>
      </c>
      <c r="E45" s="88" t="s">
        <v>80</v>
      </c>
      <c r="F45" s="45">
        <v>8</v>
      </c>
      <c r="G45" s="96">
        <v>14970.53</v>
      </c>
      <c r="H45" s="96">
        <f t="shared" si="5"/>
        <v>119764.24</v>
      </c>
      <c r="I45" s="139">
        <f t="shared" si="3"/>
        <v>134135.94880000001</v>
      </c>
      <c r="J45" s="8" t="s">
        <v>248</v>
      </c>
      <c r="K45" s="46" t="s">
        <v>17</v>
      </c>
      <c r="L45" s="46" t="s">
        <v>15</v>
      </c>
    </row>
    <row r="46" spans="1:12" s="80" customFormat="1" ht="93" customHeight="1" x14ac:dyDescent="0.25">
      <c r="A46" s="39">
        <v>35</v>
      </c>
      <c r="B46" s="94" t="s">
        <v>282</v>
      </c>
      <c r="C46" s="86" t="s">
        <v>14</v>
      </c>
      <c r="D46" s="95" t="s">
        <v>286</v>
      </c>
      <c r="E46" s="88" t="s">
        <v>80</v>
      </c>
      <c r="F46" s="45">
        <v>9</v>
      </c>
      <c r="G46" s="96">
        <v>7397.32</v>
      </c>
      <c r="H46" s="96">
        <f t="shared" si="5"/>
        <v>66575.88</v>
      </c>
      <c r="I46" s="139">
        <f t="shared" si="3"/>
        <v>74564.985600000015</v>
      </c>
      <c r="J46" s="8" t="s">
        <v>248</v>
      </c>
      <c r="K46" s="46" t="s">
        <v>17</v>
      </c>
      <c r="L46" s="46" t="s">
        <v>15</v>
      </c>
    </row>
    <row r="47" spans="1:12" s="80" customFormat="1" ht="93" customHeight="1" x14ac:dyDescent="0.25">
      <c r="A47" s="39">
        <v>36</v>
      </c>
      <c r="B47" s="94" t="s">
        <v>283</v>
      </c>
      <c r="C47" s="86" t="s">
        <v>14</v>
      </c>
      <c r="D47" s="95" t="s">
        <v>287</v>
      </c>
      <c r="E47" s="88" t="s">
        <v>80</v>
      </c>
      <c r="F47" s="45">
        <v>1</v>
      </c>
      <c r="G47" s="96">
        <v>282366.07</v>
      </c>
      <c r="H47" s="96">
        <f t="shared" si="5"/>
        <v>282366.07</v>
      </c>
      <c r="I47" s="139">
        <f t="shared" si="3"/>
        <v>316249.99840000004</v>
      </c>
      <c r="J47" s="8" t="s">
        <v>280</v>
      </c>
      <c r="K47" s="46" t="s">
        <v>17</v>
      </c>
      <c r="L47" s="46" t="s">
        <v>15</v>
      </c>
    </row>
    <row r="48" spans="1:12" s="80" customFormat="1" ht="93" customHeight="1" x14ac:dyDescent="0.25">
      <c r="A48" s="39">
        <v>37</v>
      </c>
      <c r="B48" s="94" t="s">
        <v>284</v>
      </c>
      <c r="C48" s="86" t="s">
        <v>14</v>
      </c>
      <c r="D48" s="95" t="s">
        <v>288</v>
      </c>
      <c r="E48" s="88" t="s">
        <v>80</v>
      </c>
      <c r="F48" s="45">
        <v>1</v>
      </c>
      <c r="G48" s="96">
        <v>320008.92</v>
      </c>
      <c r="H48" s="96">
        <f t="shared" si="5"/>
        <v>320008.92</v>
      </c>
      <c r="I48" s="139">
        <f t="shared" si="3"/>
        <v>358409.99040000001</v>
      </c>
      <c r="J48" s="8" t="s">
        <v>280</v>
      </c>
      <c r="K48" s="46" t="s">
        <v>17</v>
      </c>
      <c r="L48" s="46" t="s">
        <v>15</v>
      </c>
    </row>
    <row r="49" spans="1:12" s="11" customFormat="1" ht="28.5" customHeight="1" x14ac:dyDescent="0.3">
      <c r="A49" s="21"/>
      <c r="B49" s="109" t="s">
        <v>28</v>
      </c>
      <c r="C49" s="110"/>
      <c r="D49" s="110"/>
      <c r="E49" s="110"/>
      <c r="F49" s="110"/>
      <c r="G49" s="111"/>
      <c r="H49" s="91">
        <f>SUM(H12:H48)</f>
        <v>92594121.217142835</v>
      </c>
      <c r="I49" s="91">
        <f>SUM(I12:I48)</f>
        <v>103705415.76319999</v>
      </c>
      <c r="J49" s="23"/>
      <c r="K49" s="24"/>
      <c r="L49" s="24"/>
    </row>
    <row r="50" spans="1:12" s="11" customFormat="1" ht="28.5" customHeight="1" x14ac:dyDescent="0.3">
      <c r="A50" s="25"/>
      <c r="B50" s="128" t="s">
        <v>37</v>
      </c>
      <c r="C50" s="129"/>
      <c r="D50" s="129"/>
      <c r="E50" s="129"/>
      <c r="F50" s="129"/>
      <c r="G50" s="129"/>
      <c r="H50" s="129"/>
      <c r="I50" s="129"/>
      <c r="J50" s="129"/>
      <c r="K50" s="129"/>
      <c r="L50" s="130"/>
    </row>
    <row r="51" spans="1:12" ht="168.75" customHeight="1" x14ac:dyDescent="0.25">
      <c r="A51" s="48">
        <v>1</v>
      </c>
      <c r="B51" s="14" t="s">
        <v>63</v>
      </c>
      <c r="C51" s="14" t="s">
        <v>49</v>
      </c>
      <c r="D51" s="14" t="s">
        <v>50</v>
      </c>
      <c r="E51" s="50" t="s">
        <v>48</v>
      </c>
      <c r="F51" s="14">
        <v>1</v>
      </c>
      <c r="G51" s="46"/>
      <c r="H51" s="46">
        <v>38557025</v>
      </c>
      <c r="I51" s="46">
        <f>H51*1.12</f>
        <v>43183868.000000007</v>
      </c>
      <c r="J51" s="14" t="s">
        <v>166</v>
      </c>
      <c r="K51" s="14"/>
      <c r="L51" s="44" t="s">
        <v>15</v>
      </c>
    </row>
    <row r="52" spans="1:12" s="11" customFormat="1" ht="28.5" customHeight="1" x14ac:dyDescent="0.3">
      <c r="A52" s="21"/>
      <c r="B52" s="109" t="s">
        <v>38</v>
      </c>
      <c r="C52" s="110"/>
      <c r="D52" s="110"/>
      <c r="E52" s="110"/>
      <c r="F52" s="110"/>
      <c r="G52" s="110"/>
      <c r="H52" s="22">
        <f>H51</f>
        <v>38557025</v>
      </c>
      <c r="I52" s="22">
        <f>I51</f>
        <v>43183868.000000007</v>
      </c>
      <c r="J52" s="23" t="s">
        <v>0</v>
      </c>
      <c r="K52" s="24"/>
      <c r="L52" s="24"/>
    </row>
    <row r="53" spans="1:12" s="11" customFormat="1" ht="23.25" customHeight="1" x14ac:dyDescent="0.3">
      <c r="A53" s="25"/>
      <c r="B53" s="106" t="s">
        <v>27</v>
      </c>
      <c r="C53" s="107"/>
      <c r="D53" s="107"/>
      <c r="E53" s="107"/>
      <c r="F53" s="107"/>
      <c r="G53" s="107"/>
      <c r="H53" s="107"/>
      <c r="I53" s="107"/>
      <c r="J53" s="107"/>
      <c r="K53" s="107"/>
      <c r="L53" s="108"/>
    </row>
    <row r="54" spans="1:12" ht="54.75" customHeight="1" x14ac:dyDescent="0.25">
      <c r="A54" s="48">
        <v>1</v>
      </c>
      <c r="B54" s="39" t="s">
        <v>39</v>
      </c>
      <c r="C54" s="44" t="s">
        <v>14</v>
      </c>
      <c r="D54" s="39" t="s">
        <v>47</v>
      </c>
      <c r="E54" s="45" t="s">
        <v>10</v>
      </c>
      <c r="F54" s="45">
        <v>1</v>
      </c>
      <c r="G54" s="5"/>
      <c r="H54" s="5">
        <v>2986607</v>
      </c>
      <c r="I54" s="5">
        <f t="shared" ref="I54:I56" si="6">H54*1.12</f>
        <v>3344999.8400000003</v>
      </c>
      <c r="J54" s="47" t="s">
        <v>51</v>
      </c>
      <c r="K54" s="47"/>
      <c r="L54" s="38" t="s">
        <v>16</v>
      </c>
    </row>
    <row r="55" spans="1:12" ht="60" x14ac:dyDescent="0.25">
      <c r="A55" s="48">
        <v>2</v>
      </c>
      <c r="B55" s="37" t="s">
        <v>12</v>
      </c>
      <c r="C55" s="44" t="s">
        <v>14</v>
      </c>
      <c r="D55" s="37" t="s">
        <v>40</v>
      </c>
      <c r="E55" s="45" t="s">
        <v>10</v>
      </c>
      <c r="F55" s="45">
        <v>1</v>
      </c>
      <c r="G55" s="5"/>
      <c r="H55" s="5">
        <v>1832000</v>
      </c>
      <c r="I55" s="5">
        <f t="shared" si="6"/>
        <v>2051840.0000000002</v>
      </c>
      <c r="J55" s="47" t="s">
        <v>61</v>
      </c>
      <c r="K55" s="47"/>
      <c r="L55" s="38" t="s">
        <v>41</v>
      </c>
    </row>
    <row r="56" spans="1:12" ht="58.5" customHeight="1" x14ac:dyDescent="0.25">
      <c r="A56" s="48">
        <v>3</v>
      </c>
      <c r="B56" s="47" t="s">
        <v>25</v>
      </c>
      <c r="C56" s="7" t="s">
        <v>14</v>
      </c>
      <c r="D56" s="47" t="s">
        <v>42</v>
      </c>
      <c r="E56" s="7" t="s">
        <v>10</v>
      </c>
      <c r="F56" s="47">
        <v>1</v>
      </c>
      <c r="G56" s="8"/>
      <c r="H56" s="41">
        <v>1926000</v>
      </c>
      <c r="I56" s="49">
        <f t="shared" si="6"/>
        <v>2157120</v>
      </c>
      <c r="J56" s="7" t="s">
        <v>61</v>
      </c>
      <c r="K56" s="7"/>
      <c r="L56" s="7" t="s">
        <v>16</v>
      </c>
    </row>
    <row r="57" spans="1:12" ht="69.75" customHeight="1" x14ac:dyDescent="0.25">
      <c r="A57" s="48">
        <v>4</v>
      </c>
      <c r="B57" s="47" t="s">
        <v>59</v>
      </c>
      <c r="C57" s="7" t="s">
        <v>14</v>
      </c>
      <c r="D57" s="47" t="s">
        <v>60</v>
      </c>
      <c r="E57" s="7" t="s">
        <v>10</v>
      </c>
      <c r="F57" s="47">
        <v>1</v>
      </c>
      <c r="G57" s="8"/>
      <c r="H57" s="66" t="s">
        <v>135</v>
      </c>
      <c r="I57" s="49"/>
      <c r="J57" s="47"/>
      <c r="K57" s="7"/>
      <c r="L57" s="7"/>
    </row>
    <row r="58" spans="1:12" ht="105" customHeight="1" x14ac:dyDescent="0.25">
      <c r="A58" s="48">
        <v>5</v>
      </c>
      <c r="B58" s="7" t="s">
        <v>57</v>
      </c>
      <c r="C58" s="44" t="s">
        <v>14</v>
      </c>
      <c r="D58" s="7" t="s">
        <v>58</v>
      </c>
      <c r="E58" s="7" t="s">
        <v>10</v>
      </c>
      <c r="F58" s="47">
        <v>1</v>
      </c>
      <c r="G58" s="63"/>
      <c r="H58" s="66" t="s">
        <v>135</v>
      </c>
      <c r="I58" s="67"/>
      <c r="J58" s="47"/>
      <c r="K58" s="7"/>
      <c r="L58" s="7"/>
    </row>
    <row r="59" spans="1:12" ht="105" customHeight="1" x14ac:dyDescent="0.25">
      <c r="A59" s="48">
        <v>6</v>
      </c>
      <c r="B59" s="7" t="s">
        <v>161</v>
      </c>
      <c r="C59" s="44" t="s">
        <v>14</v>
      </c>
      <c r="D59" s="73" t="s">
        <v>164</v>
      </c>
      <c r="E59" s="7" t="s">
        <v>10</v>
      </c>
      <c r="F59" s="47">
        <v>1</v>
      </c>
      <c r="G59" s="74"/>
      <c r="H59" s="41">
        <v>1327321.3999999999</v>
      </c>
      <c r="I59" s="5">
        <f>H59*1.12</f>
        <v>1486599.9680000001</v>
      </c>
      <c r="J59" s="7" t="s">
        <v>151</v>
      </c>
      <c r="K59" s="7"/>
      <c r="L59" s="46" t="s">
        <v>15</v>
      </c>
    </row>
    <row r="60" spans="1:12" ht="105" customHeight="1" x14ac:dyDescent="0.25">
      <c r="A60" s="48">
        <v>7</v>
      </c>
      <c r="B60" s="7" t="s">
        <v>162</v>
      </c>
      <c r="C60" s="44" t="s">
        <v>14</v>
      </c>
      <c r="D60" s="14" t="s">
        <v>165</v>
      </c>
      <c r="E60" s="7" t="s">
        <v>10</v>
      </c>
      <c r="F60" s="47">
        <v>1</v>
      </c>
      <c r="G60" s="74"/>
      <c r="H60" s="41">
        <v>3166667</v>
      </c>
      <c r="I60" s="5">
        <f>H60*1.12</f>
        <v>3546667.0400000005</v>
      </c>
      <c r="J60" s="7" t="s">
        <v>151</v>
      </c>
      <c r="K60" s="7"/>
      <c r="L60" s="46" t="s">
        <v>15</v>
      </c>
    </row>
    <row r="61" spans="1:12" ht="105" customHeight="1" x14ac:dyDescent="0.25">
      <c r="A61" s="48">
        <v>8</v>
      </c>
      <c r="B61" s="7" t="s">
        <v>202</v>
      </c>
      <c r="C61" s="44" t="s">
        <v>14</v>
      </c>
      <c r="D61" s="14" t="s">
        <v>198</v>
      </c>
      <c r="E61" s="7" t="s">
        <v>10</v>
      </c>
      <c r="F61" s="47">
        <v>1</v>
      </c>
      <c r="G61" s="74"/>
      <c r="H61" s="41">
        <v>1500000</v>
      </c>
      <c r="I61" s="5">
        <f>H61*1.12</f>
        <v>1680000.0000000002</v>
      </c>
      <c r="J61" s="61" t="s">
        <v>199</v>
      </c>
      <c r="K61" s="7"/>
      <c r="L61" s="46" t="s">
        <v>200</v>
      </c>
    </row>
    <row r="62" spans="1:12" s="80" customFormat="1" ht="105" customHeight="1" x14ac:dyDescent="0.25">
      <c r="A62" s="48">
        <v>9</v>
      </c>
      <c r="B62" s="138" t="s">
        <v>276</v>
      </c>
      <c r="C62" s="44" t="s">
        <v>14</v>
      </c>
      <c r="D62" s="136" t="s">
        <v>279</v>
      </c>
      <c r="E62" s="7" t="s">
        <v>10</v>
      </c>
      <c r="F62" s="47">
        <v>1</v>
      </c>
      <c r="G62" s="74"/>
      <c r="H62" s="41">
        <v>4500000</v>
      </c>
      <c r="I62" s="5">
        <f>H62*1.12</f>
        <v>5040000.0000000009</v>
      </c>
      <c r="J62" s="61" t="s">
        <v>277</v>
      </c>
      <c r="K62" s="7"/>
      <c r="L62" s="46" t="s">
        <v>278</v>
      </c>
    </row>
    <row r="63" spans="1:12" s="11" customFormat="1" ht="22.5" customHeight="1" x14ac:dyDescent="0.3">
      <c r="A63" s="26"/>
      <c r="B63" s="112" t="s">
        <v>29</v>
      </c>
      <c r="C63" s="113"/>
      <c r="D63" s="113"/>
      <c r="E63" s="113"/>
      <c r="F63" s="113"/>
      <c r="G63" s="114"/>
      <c r="H63" s="27">
        <f>SUM(H54:H62)</f>
        <v>17238595.399999999</v>
      </c>
      <c r="I63" s="27">
        <f>SUM(I54:I62)</f>
        <v>19307226.848000001</v>
      </c>
      <c r="J63" s="23"/>
      <c r="K63" s="24"/>
      <c r="L63" s="24"/>
    </row>
    <row r="64" spans="1:12" s="11" customFormat="1" ht="24" customHeight="1" x14ac:dyDescent="0.3">
      <c r="A64" s="26"/>
      <c r="B64" s="112" t="s">
        <v>30</v>
      </c>
      <c r="C64" s="113"/>
      <c r="D64" s="113"/>
      <c r="E64" s="113"/>
      <c r="F64" s="113"/>
      <c r="G64" s="114"/>
      <c r="H64" s="92">
        <f>H49+H63+H52</f>
        <v>148389741.61714283</v>
      </c>
      <c r="I64" s="92">
        <f>I49+I63+I52</f>
        <v>166196510.6112</v>
      </c>
      <c r="J64" s="23"/>
      <c r="K64" s="24"/>
      <c r="L64" s="24"/>
    </row>
    <row r="65" spans="1:12" ht="43.5" customHeight="1" x14ac:dyDescent="0.25">
      <c r="A65" s="28"/>
      <c r="B65" s="122" t="s">
        <v>33</v>
      </c>
      <c r="C65" s="123"/>
      <c r="D65" s="123"/>
      <c r="E65" s="123"/>
      <c r="F65" s="123"/>
      <c r="G65" s="123"/>
      <c r="H65" s="123"/>
      <c r="I65" s="123"/>
      <c r="J65" s="123"/>
      <c r="K65" s="123"/>
      <c r="L65" s="124"/>
    </row>
    <row r="66" spans="1:12" s="11" customFormat="1" ht="26.25" customHeight="1" x14ac:dyDescent="0.3">
      <c r="A66" s="29"/>
      <c r="B66" s="106" t="s">
        <v>26</v>
      </c>
      <c r="C66" s="107"/>
      <c r="D66" s="107"/>
      <c r="E66" s="107"/>
      <c r="F66" s="107"/>
      <c r="G66" s="107"/>
      <c r="H66" s="107"/>
      <c r="I66" s="107"/>
      <c r="J66" s="107"/>
      <c r="K66" s="107"/>
      <c r="L66" s="108"/>
    </row>
    <row r="67" spans="1:12" ht="54.75" customHeight="1" x14ac:dyDescent="0.25">
      <c r="A67" s="48">
        <v>1</v>
      </c>
      <c r="B67" s="37" t="s">
        <v>13</v>
      </c>
      <c r="C67" s="44" t="s">
        <v>35</v>
      </c>
      <c r="D67" s="37" t="s">
        <v>13</v>
      </c>
      <c r="E67" s="45" t="s">
        <v>11</v>
      </c>
      <c r="F67" s="45">
        <v>1</v>
      </c>
      <c r="G67" s="5">
        <v>2974000</v>
      </c>
      <c r="H67" s="5">
        <f>F67*G67</f>
        <v>2974000</v>
      </c>
      <c r="I67" s="5">
        <f t="shared" ref="I67:I85" si="7">H67*1.12</f>
        <v>3330880.0000000005</v>
      </c>
      <c r="J67" s="47" t="s">
        <v>61</v>
      </c>
      <c r="K67" s="47" t="s">
        <v>17</v>
      </c>
      <c r="L67" s="38" t="s">
        <v>15</v>
      </c>
    </row>
    <row r="68" spans="1:12" ht="57.75" customHeight="1" x14ac:dyDescent="0.25">
      <c r="A68" s="48">
        <v>2</v>
      </c>
      <c r="B68" s="37" t="s">
        <v>21</v>
      </c>
      <c r="C68" s="44" t="s">
        <v>35</v>
      </c>
      <c r="D68" s="14" t="s">
        <v>97</v>
      </c>
      <c r="E68" s="45" t="s">
        <v>22</v>
      </c>
      <c r="F68" s="45">
        <v>1338</v>
      </c>
      <c r="G68" s="5">
        <v>477</v>
      </c>
      <c r="H68" s="5">
        <f t="shared" ref="H68" si="8">F68*G68</f>
        <v>638226</v>
      </c>
      <c r="I68" s="5">
        <f t="shared" si="7"/>
        <v>714813.12000000011</v>
      </c>
      <c r="J68" s="47" t="s">
        <v>136</v>
      </c>
      <c r="K68" s="47" t="s">
        <v>17</v>
      </c>
      <c r="L68" s="38" t="s">
        <v>15</v>
      </c>
    </row>
    <row r="69" spans="1:12" ht="187.5" customHeight="1" x14ac:dyDescent="0.25">
      <c r="A69" s="48">
        <v>3</v>
      </c>
      <c r="B69" s="14" t="s">
        <v>55</v>
      </c>
      <c r="C69" s="44" t="s">
        <v>35</v>
      </c>
      <c r="D69" s="14" t="s">
        <v>56</v>
      </c>
      <c r="E69" s="45" t="s">
        <v>43</v>
      </c>
      <c r="F69" s="45">
        <v>123</v>
      </c>
      <c r="G69" s="5">
        <f>H69/F69</f>
        <v>2235.7723577235774</v>
      </c>
      <c r="H69" s="5">
        <f>I69/1.12</f>
        <v>275000</v>
      </c>
      <c r="I69" s="5">
        <v>308000</v>
      </c>
      <c r="J69" s="47" t="s">
        <v>62</v>
      </c>
      <c r="K69" s="47" t="s">
        <v>17</v>
      </c>
      <c r="L69" s="38" t="s">
        <v>15</v>
      </c>
    </row>
    <row r="70" spans="1:12" ht="153.75" customHeight="1" x14ac:dyDescent="0.25">
      <c r="A70" s="48">
        <v>4</v>
      </c>
      <c r="B70" s="7" t="s">
        <v>78</v>
      </c>
      <c r="C70" s="44" t="s">
        <v>69</v>
      </c>
      <c r="D70" s="14" t="s">
        <v>103</v>
      </c>
      <c r="E70" s="45" t="s">
        <v>43</v>
      </c>
      <c r="F70" s="45">
        <v>1</v>
      </c>
      <c r="G70" s="5">
        <f>10406*255</f>
        <v>2653530</v>
      </c>
      <c r="H70" s="5">
        <f t="shared" ref="H70" si="9">F70*G70</f>
        <v>2653530</v>
      </c>
      <c r="I70" s="5">
        <f t="shared" ref="I70" si="10">H70*1.12</f>
        <v>2971953.6</v>
      </c>
      <c r="J70" s="8" t="s">
        <v>79</v>
      </c>
      <c r="K70" s="47" t="s">
        <v>77</v>
      </c>
      <c r="L70" s="38" t="s">
        <v>15</v>
      </c>
    </row>
    <row r="71" spans="1:12" ht="162.75" customHeight="1" x14ac:dyDescent="0.25">
      <c r="A71" s="48">
        <v>5</v>
      </c>
      <c r="B71" s="47" t="s">
        <v>68</v>
      </c>
      <c r="C71" s="44" t="s">
        <v>69</v>
      </c>
      <c r="D71" s="55" t="s">
        <v>99</v>
      </c>
      <c r="E71" s="45" t="s">
        <v>43</v>
      </c>
      <c r="F71" s="45">
        <v>1</v>
      </c>
      <c r="G71" s="56">
        <f>26460*255</f>
        <v>6747300</v>
      </c>
      <c r="H71" s="5">
        <f>F71*G71</f>
        <v>6747300</v>
      </c>
      <c r="I71" s="5">
        <f t="shared" si="7"/>
        <v>7556976.0000000009</v>
      </c>
      <c r="J71" s="8" t="s">
        <v>73</v>
      </c>
      <c r="K71" s="47" t="s">
        <v>77</v>
      </c>
      <c r="L71" s="38" t="s">
        <v>15</v>
      </c>
    </row>
    <row r="72" spans="1:12" ht="162.75" customHeight="1" x14ac:dyDescent="0.25">
      <c r="A72" s="48">
        <v>6</v>
      </c>
      <c r="B72" s="47" t="s">
        <v>70</v>
      </c>
      <c r="C72" s="44" t="s">
        <v>69</v>
      </c>
      <c r="D72" s="14" t="s">
        <v>100</v>
      </c>
      <c r="E72" s="45" t="s">
        <v>43</v>
      </c>
      <c r="F72" s="45">
        <v>1</v>
      </c>
      <c r="G72" s="56">
        <f>22458*255</f>
        <v>5726790</v>
      </c>
      <c r="H72" s="5">
        <f t="shared" ref="H72:H85" si="11">F72*G72</f>
        <v>5726790</v>
      </c>
      <c r="I72" s="5">
        <f t="shared" si="7"/>
        <v>6414004.8000000007</v>
      </c>
      <c r="J72" s="8" t="s">
        <v>74</v>
      </c>
      <c r="K72" s="47" t="s">
        <v>77</v>
      </c>
      <c r="L72" s="38" t="s">
        <v>15</v>
      </c>
    </row>
    <row r="73" spans="1:12" ht="162.75" customHeight="1" x14ac:dyDescent="0.25">
      <c r="A73" s="48">
        <v>7</v>
      </c>
      <c r="B73" s="47" t="s">
        <v>71</v>
      </c>
      <c r="C73" s="44" t="s">
        <v>69</v>
      </c>
      <c r="D73" s="14" t="s">
        <v>101</v>
      </c>
      <c r="E73" s="45" t="s">
        <v>43</v>
      </c>
      <c r="F73" s="45">
        <v>1</v>
      </c>
      <c r="G73" s="56">
        <f>10756*255</f>
        <v>2742780</v>
      </c>
      <c r="H73" s="5">
        <f t="shared" si="11"/>
        <v>2742780</v>
      </c>
      <c r="I73" s="5">
        <f t="shared" si="7"/>
        <v>3071913.6</v>
      </c>
      <c r="J73" s="8" t="s">
        <v>75</v>
      </c>
      <c r="K73" s="47" t="s">
        <v>77</v>
      </c>
      <c r="L73" s="38" t="s">
        <v>15</v>
      </c>
    </row>
    <row r="74" spans="1:12" ht="227.25" customHeight="1" x14ac:dyDescent="0.25">
      <c r="A74" s="48">
        <v>8</v>
      </c>
      <c r="B74" s="47" t="s">
        <v>72</v>
      </c>
      <c r="C74" s="44" t="s">
        <v>69</v>
      </c>
      <c r="D74" s="14" t="s">
        <v>102</v>
      </c>
      <c r="E74" s="45" t="s">
        <v>43</v>
      </c>
      <c r="F74" s="45">
        <v>1</v>
      </c>
      <c r="G74" s="56">
        <f>211591*255</f>
        <v>53955705</v>
      </c>
      <c r="H74" s="5">
        <f t="shared" si="11"/>
        <v>53955705</v>
      </c>
      <c r="I74" s="5">
        <f t="shared" si="7"/>
        <v>60430389.600000009</v>
      </c>
      <c r="J74" s="8" t="s">
        <v>76</v>
      </c>
      <c r="K74" s="47" t="s">
        <v>77</v>
      </c>
      <c r="L74" s="38" t="s">
        <v>15</v>
      </c>
    </row>
    <row r="75" spans="1:12" ht="105.75" customHeight="1" x14ac:dyDescent="0.25">
      <c r="A75" s="48">
        <v>9</v>
      </c>
      <c r="B75" s="47" t="s">
        <v>105</v>
      </c>
      <c r="C75" s="44" t="s">
        <v>69</v>
      </c>
      <c r="D75" s="14" t="s">
        <v>147</v>
      </c>
      <c r="E75" s="45" t="s">
        <v>43</v>
      </c>
      <c r="F75" s="45">
        <v>1</v>
      </c>
      <c r="G75" s="56">
        <v>319785700</v>
      </c>
      <c r="H75" s="5">
        <f t="shared" si="11"/>
        <v>319785700</v>
      </c>
      <c r="I75" s="5">
        <f t="shared" si="7"/>
        <v>358159984.00000006</v>
      </c>
      <c r="J75" s="8" t="s">
        <v>117</v>
      </c>
      <c r="K75" s="47" t="s">
        <v>77</v>
      </c>
      <c r="L75" s="38" t="s">
        <v>15</v>
      </c>
    </row>
    <row r="76" spans="1:12" ht="105.75" customHeight="1" x14ac:dyDescent="0.25">
      <c r="A76" s="48">
        <v>10</v>
      </c>
      <c r="B76" s="14" t="s">
        <v>110</v>
      </c>
      <c r="C76" s="44" t="s">
        <v>111</v>
      </c>
      <c r="D76" s="14" t="s">
        <v>112</v>
      </c>
      <c r="E76" s="45" t="s">
        <v>113</v>
      </c>
      <c r="F76" s="45">
        <v>7200</v>
      </c>
      <c r="G76" s="62">
        <v>114.643</v>
      </c>
      <c r="H76" s="62">
        <f t="shared" si="11"/>
        <v>825429.6</v>
      </c>
      <c r="I76" s="62">
        <f t="shared" si="7"/>
        <v>924481.15200000012</v>
      </c>
      <c r="J76" s="14" t="s">
        <v>61</v>
      </c>
      <c r="K76" s="14" t="s">
        <v>17</v>
      </c>
      <c r="L76" s="44" t="s">
        <v>15</v>
      </c>
    </row>
    <row r="77" spans="1:12" ht="105.75" customHeight="1" x14ac:dyDescent="0.25">
      <c r="A77" s="48">
        <v>11</v>
      </c>
      <c r="B77" s="37" t="s">
        <v>148</v>
      </c>
      <c r="C77" s="44" t="s">
        <v>111</v>
      </c>
      <c r="D77" s="37" t="s">
        <v>149</v>
      </c>
      <c r="E77" s="45" t="s">
        <v>150</v>
      </c>
      <c r="F77" s="45">
        <v>300</v>
      </c>
      <c r="G77" s="62">
        <v>6250</v>
      </c>
      <c r="H77" s="5">
        <f t="shared" si="11"/>
        <v>1875000</v>
      </c>
      <c r="I77" s="5">
        <f t="shared" si="7"/>
        <v>2100000</v>
      </c>
      <c r="J77" s="14" t="s">
        <v>61</v>
      </c>
      <c r="K77" s="14" t="s">
        <v>17</v>
      </c>
      <c r="L77" s="44" t="s">
        <v>15</v>
      </c>
    </row>
    <row r="78" spans="1:12" ht="134.25" customHeight="1" x14ac:dyDescent="0.25">
      <c r="A78" s="48">
        <v>12</v>
      </c>
      <c r="B78" s="7" t="s">
        <v>144</v>
      </c>
      <c r="C78" s="44" t="s">
        <v>111</v>
      </c>
      <c r="D78" s="14" t="s">
        <v>145</v>
      </c>
      <c r="E78" s="45" t="s">
        <v>43</v>
      </c>
      <c r="F78" s="45">
        <v>1</v>
      </c>
      <c r="G78" s="62">
        <v>464650</v>
      </c>
      <c r="H78" s="5">
        <f t="shared" si="11"/>
        <v>464650</v>
      </c>
      <c r="I78" s="62">
        <f t="shared" si="7"/>
        <v>520408.00000000006</v>
      </c>
      <c r="J78" s="8" t="s">
        <v>146</v>
      </c>
      <c r="K78" s="14" t="s">
        <v>17</v>
      </c>
      <c r="L78" s="38" t="s">
        <v>15</v>
      </c>
    </row>
    <row r="79" spans="1:12" ht="109.5" customHeight="1" x14ac:dyDescent="0.25">
      <c r="A79" s="48">
        <v>13</v>
      </c>
      <c r="B79" s="70" t="s">
        <v>152</v>
      </c>
      <c r="C79" s="71" t="s">
        <v>111</v>
      </c>
      <c r="D79" s="71" t="s">
        <v>153</v>
      </c>
      <c r="E79" s="72" t="s">
        <v>11</v>
      </c>
      <c r="F79" s="72">
        <v>1</v>
      </c>
      <c r="G79" s="62">
        <v>412750</v>
      </c>
      <c r="H79" s="5">
        <f t="shared" si="11"/>
        <v>412750</v>
      </c>
      <c r="I79" s="62">
        <f t="shared" si="7"/>
        <v>462280.00000000006</v>
      </c>
      <c r="J79" s="8" t="s">
        <v>146</v>
      </c>
      <c r="K79" s="14" t="s">
        <v>17</v>
      </c>
      <c r="L79" s="38" t="s">
        <v>15</v>
      </c>
    </row>
    <row r="80" spans="1:12" ht="98.25" customHeight="1" x14ac:dyDescent="0.25">
      <c r="A80" s="48">
        <v>14</v>
      </c>
      <c r="B80" s="7" t="s">
        <v>156</v>
      </c>
      <c r="C80" s="71" t="s">
        <v>111</v>
      </c>
      <c r="D80" s="71" t="s">
        <v>155</v>
      </c>
      <c r="E80" s="72" t="s">
        <v>11</v>
      </c>
      <c r="F80" s="72">
        <v>1</v>
      </c>
      <c r="G80" s="62">
        <v>750000</v>
      </c>
      <c r="H80" s="5">
        <f t="shared" si="11"/>
        <v>750000</v>
      </c>
      <c r="I80" s="5">
        <f t="shared" si="7"/>
        <v>840000.00000000012</v>
      </c>
      <c r="J80" s="8" t="s">
        <v>154</v>
      </c>
      <c r="K80" s="14" t="s">
        <v>17</v>
      </c>
      <c r="L80" s="38" t="s">
        <v>15</v>
      </c>
    </row>
    <row r="81" spans="1:13" ht="90.75" customHeight="1" x14ac:dyDescent="0.25">
      <c r="A81" s="48">
        <v>15</v>
      </c>
      <c r="B81" s="7" t="s">
        <v>157</v>
      </c>
      <c r="C81" s="71" t="s">
        <v>111</v>
      </c>
      <c r="D81" s="71" t="s">
        <v>163</v>
      </c>
      <c r="E81" s="72" t="s">
        <v>11</v>
      </c>
      <c r="F81" s="72">
        <v>1</v>
      </c>
      <c r="G81" s="62">
        <v>1260311</v>
      </c>
      <c r="H81" s="5">
        <f t="shared" si="11"/>
        <v>1260311</v>
      </c>
      <c r="I81" s="5">
        <f t="shared" si="7"/>
        <v>1411548.32</v>
      </c>
      <c r="J81" s="8" t="s">
        <v>146</v>
      </c>
      <c r="K81" s="14" t="s">
        <v>17</v>
      </c>
      <c r="L81" s="38" t="s">
        <v>15</v>
      </c>
    </row>
    <row r="82" spans="1:13" ht="113.25" customHeight="1" x14ac:dyDescent="0.25">
      <c r="A82" s="48">
        <v>16</v>
      </c>
      <c r="B82" s="7" t="s">
        <v>167</v>
      </c>
      <c r="C82" s="71" t="s">
        <v>111</v>
      </c>
      <c r="D82" s="7" t="s">
        <v>171</v>
      </c>
      <c r="E82" s="72" t="s">
        <v>11</v>
      </c>
      <c r="F82" s="72">
        <v>1</v>
      </c>
      <c r="G82" s="62">
        <v>10583975</v>
      </c>
      <c r="H82" s="5">
        <f t="shared" si="11"/>
        <v>10583975</v>
      </c>
      <c r="I82" s="5">
        <f t="shared" si="7"/>
        <v>11854052.000000002</v>
      </c>
      <c r="J82" s="8" t="s">
        <v>168</v>
      </c>
      <c r="K82" s="14" t="s">
        <v>17</v>
      </c>
      <c r="L82" s="38" t="s">
        <v>15</v>
      </c>
    </row>
    <row r="83" spans="1:13" ht="90.75" customHeight="1" x14ac:dyDescent="0.25">
      <c r="A83" s="48">
        <v>17</v>
      </c>
      <c r="B83" s="7" t="s">
        <v>169</v>
      </c>
      <c r="C83" s="71" t="s">
        <v>111</v>
      </c>
      <c r="D83" s="71" t="s">
        <v>170</v>
      </c>
      <c r="E83" s="72" t="s">
        <v>11</v>
      </c>
      <c r="F83" s="72">
        <v>1</v>
      </c>
      <c r="G83" s="62">
        <v>224163</v>
      </c>
      <c r="H83" s="5">
        <f t="shared" si="11"/>
        <v>224163</v>
      </c>
      <c r="I83" s="62">
        <f t="shared" si="7"/>
        <v>251062.56000000003</v>
      </c>
      <c r="J83" s="8" t="s">
        <v>154</v>
      </c>
      <c r="K83" s="14" t="s">
        <v>17</v>
      </c>
      <c r="L83" s="38" t="s">
        <v>15</v>
      </c>
    </row>
    <row r="84" spans="1:13" ht="103.5" customHeight="1" x14ac:dyDescent="0.25">
      <c r="A84" s="48">
        <v>18</v>
      </c>
      <c r="B84" s="7" t="s">
        <v>185</v>
      </c>
      <c r="C84" s="71" t="s">
        <v>111</v>
      </c>
      <c r="D84" s="14" t="s">
        <v>103</v>
      </c>
      <c r="E84" s="72" t="s">
        <v>11</v>
      </c>
      <c r="F84" s="72">
        <v>1</v>
      </c>
      <c r="G84" s="62">
        <v>774740</v>
      </c>
      <c r="H84" s="5">
        <f t="shared" si="11"/>
        <v>774740</v>
      </c>
      <c r="I84" s="62">
        <f t="shared" si="7"/>
        <v>867708.8</v>
      </c>
      <c r="J84" s="8" t="s">
        <v>186</v>
      </c>
      <c r="K84" s="14" t="s">
        <v>17</v>
      </c>
      <c r="L84" s="38" t="s">
        <v>15</v>
      </c>
    </row>
    <row r="85" spans="1:13" ht="90.75" customHeight="1" x14ac:dyDescent="0.25">
      <c r="A85" s="48">
        <v>19</v>
      </c>
      <c r="B85" s="7" t="s">
        <v>187</v>
      </c>
      <c r="C85" s="71" t="s">
        <v>69</v>
      </c>
      <c r="D85" s="83" t="s">
        <v>228</v>
      </c>
      <c r="E85" s="72" t="s">
        <v>11</v>
      </c>
      <c r="F85" s="72">
        <v>1</v>
      </c>
      <c r="G85" s="62">
        <v>87028020</v>
      </c>
      <c r="H85" s="5">
        <f t="shared" si="11"/>
        <v>87028020</v>
      </c>
      <c r="I85" s="62">
        <f t="shared" si="7"/>
        <v>97471382.400000006</v>
      </c>
      <c r="J85" s="8" t="s">
        <v>188</v>
      </c>
      <c r="K85" s="14" t="s">
        <v>77</v>
      </c>
      <c r="L85" s="38" t="s">
        <v>15</v>
      </c>
    </row>
    <row r="86" spans="1:13" ht="96" customHeight="1" x14ac:dyDescent="0.25">
      <c r="A86" s="48">
        <v>20</v>
      </c>
      <c r="B86" s="7" t="s">
        <v>193</v>
      </c>
      <c r="C86" s="71" t="s">
        <v>111</v>
      </c>
      <c r="D86" s="71" t="s">
        <v>195</v>
      </c>
      <c r="E86" s="72" t="s">
        <v>11</v>
      </c>
      <c r="F86" s="72">
        <v>1</v>
      </c>
      <c r="G86" s="62">
        <v>706179</v>
      </c>
      <c r="H86" s="5">
        <f t="shared" ref="H86:H89" si="12">F86*G86</f>
        <v>706179</v>
      </c>
      <c r="I86" s="5">
        <f t="shared" ref="I86:I89" si="13">H86*1.12</f>
        <v>790920.4800000001</v>
      </c>
      <c r="J86" s="8" t="s">
        <v>146</v>
      </c>
      <c r="K86" s="14" t="s">
        <v>17</v>
      </c>
      <c r="L86" s="38" t="s">
        <v>15</v>
      </c>
    </row>
    <row r="87" spans="1:13" ht="104.25" customHeight="1" x14ac:dyDescent="0.25">
      <c r="A87" s="48">
        <v>21</v>
      </c>
      <c r="B87" s="7" t="s">
        <v>194</v>
      </c>
      <c r="C87" s="71" t="s">
        <v>111</v>
      </c>
      <c r="D87" s="71" t="s">
        <v>195</v>
      </c>
      <c r="E87" s="72" t="s">
        <v>11</v>
      </c>
      <c r="F87" s="72">
        <v>1</v>
      </c>
      <c r="G87" s="62">
        <v>1236410</v>
      </c>
      <c r="H87" s="5">
        <f t="shared" si="12"/>
        <v>1236410</v>
      </c>
      <c r="I87" s="5">
        <f t="shared" si="13"/>
        <v>1384779.2000000002</v>
      </c>
      <c r="J87" s="8" t="s">
        <v>154</v>
      </c>
      <c r="K87" s="14" t="s">
        <v>17</v>
      </c>
      <c r="L87" s="38" t="s">
        <v>15</v>
      </c>
    </row>
    <row r="88" spans="1:13" s="80" customFormat="1" ht="104.25" customHeight="1" x14ac:dyDescent="0.25">
      <c r="A88" s="48">
        <v>22</v>
      </c>
      <c r="B88" s="7" t="s">
        <v>224</v>
      </c>
      <c r="C88" s="71" t="s">
        <v>111</v>
      </c>
      <c r="D88" s="7" t="s">
        <v>225</v>
      </c>
      <c r="E88" s="72" t="s">
        <v>11</v>
      </c>
      <c r="F88" s="72">
        <v>1</v>
      </c>
      <c r="G88" s="62">
        <v>646615</v>
      </c>
      <c r="H88" s="5">
        <f t="shared" si="12"/>
        <v>646615</v>
      </c>
      <c r="I88" s="5">
        <f t="shared" si="13"/>
        <v>724208.8</v>
      </c>
      <c r="J88" s="8" t="s">
        <v>223</v>
      </c>
      <c r="K88" s="14" t="s">
        <v>17</v>
      </c>
      <c r="L88" s="38" t="s">
        <v>15</v>
      </c>
    </row>
    <row r="89" spans="1:13" ht="104.25" customHeight="1" x14ac:dyDescent="0.25">
      <c r="A89" s="48">
        <v>23</v>
      </c>
      <c r="B89" s="7" t="s">
        <v>216</v>
      </c>
      <c r="C89" s="71" t="s">
        <v>111</v>
      </c>
      <c r="D89" s="14" t="s">
        <v>217</v>
      </c>
      <c r="E89" s="72" t="s">
        <v>11</v>
      </c>
      <c r="F89" s="72">
        <v>1</v>
      </c>
      <c r="G89" s="62">
        <v>2165545</v>
      </c>
      <c r="H89" s="5">
        <f t="shared" si="12"/>
        <v>2165545</v>
      </c>
      <c r="I89" s="62">
        <f t="shared" si="13"/>
        <v>2425410.4000000004</v>
      </c>
      <c r="J89" s="8" t="s">
        <v>226</v>
      </c>
      <c r="K89" s="14" t="s">
        <v>17</v>
      </c>
      <c r="L89" s="38" t="s">
        <v>15</v>
      </c>
      <c r="M89" s="79"/>
    </row>
    <row r="90" spans="1:13" s="79" customFormat="1" ht="111.75" customHeight="1" x14ac:dyDescent="0.25">
      <c r="A90" s="48">
        <v>24</v>
      </c>
      <c r="B90" s="37" t="s">
        <v>221</v>
      </c>
      <c r="C90" s="44" t="s">
        <v>111</v>
      </c>
      <c r="D90" s="37" t="s">
        <v>222</v>
      </c>
      <c r="E90" s="45" t="s">
        <v>11</v>
      </c>
      <c r="F90" s="45">
        <v>1</v>
      </c>
      <c r="G90" s="5">
        <v>2498370.5357142854</v>
      </c>
      <c r="H90" s="5">
        <v>2498370.5357142854</v>
      </c>
      <c r="I90" s="62">
        <f>H90*1.12</f>
        <v>2798175</v>
      </c>
      <c r="J90" s="8" t="s">
        <v>223</v>
      </c>
      <c r="K90" s="14" t="s">
        <v>17</v>
      </c>
      <c r="L90" s="38" t="s">
        <v>15</v>
      </c>
    </row>
    <row r="91" spans="1:13" s="79" customFormat="1" ht="104.25" customHeight="1" x14ac:dyDescent="0.25">
      <c r="A91" s="48">
        <v>25</v>
      </c>
      <c r="B91" s="45" t="s">
        <v>218</v>
      </c>
      <c r="C91" s="14" t="s">
        <v>69</v>
      </c>
      <c r="D91" s="82" t="s">
        <v>219</v>
      </c>
      <c r="E91" s="47" t="s">
        <v>80</v>
      </c>
      <c r="F91" s="47">
        <v>18</v>
      </c>
      <c r="G91" s="8">
        <v>307125</v>
      </c>
      <c r="H91" s="8">
        <v>5528250</v>
      </c>
      <c r="I91" s="5">
        <f>H91*1.12</f>
        <v>6191640.0000000009</v>
      </c>
      <c r="J91" s="8" t="s">
        <v>220</v>
      </c>
      <c r="K91" s="14" t="s">
        <v>77</v>
      </c>
      <c r="L91" s="38" t="s">
        <v>15</v>
      </c>
    </row>
    <row r="92" spans="1:13" s="80" customFormat="1" ht="104.25" customHeight="1" x14ac:dyDescent="0.25">
      <c r="A92" s="48">
        <v>26</v>
      </c>
      <c r="B92" s="7" t="s">
        <v>232</v>
      </c>
      <c r="C92" s="71" t="s">
        <v>111</v>
      </c>
      <c r="D92" s="14" t="s">
        <v>217</v>
      </c>
      <c r="E92" s="72" t="s">
        <v>11</v>
      </c>
      <c r="F92" s="72">
        <v>1</v>
      </c>
      <c r="G92" s="8">
        <v>4097012</v>
      </c>
      <c r="H92" s="5">
        <f t="shared" ref="H92" si="14">F92*G92</f>
        <v>4097012</v>
      </c>
      <c r="I92" s="62">
        <f t="shared" ref="I92:I95" si="15">H92*1.12</f>
        <v>4588653.4400000004</v>
      </c>
      <c r="J92" s="8" t="s">
        <v>233</v>
      </c>
      <c r="K92" s="14" t="s">
        <v>17</v>
      </c>
      <c r="L92" s="38" t="s">
        <v>15</v>
      </c>
    </row>
    <row r="93" spans="1:13" s="80" customFormat="1" ht="104.25" customHeight="1" x14ac:dyDescent="0.25">
      <c r="A93" s="48">
        <v>27</v>
      </c>
      <c r="B93" s="7" t="s">
        <v>257</v>
      </c>
      <c r="C93" s="71" t="s">
        <v>111</v>
      </c>
      <c r="D93" s="14" t="s">
        <v>258</v>
      </c>
      <c r="E93" s="72" t="s">
        <v>11</v>
      </c>
      <c r="F93" s="72">
        <v>1</v>
      </c>
      <c r="G93" s="85">
        <v>955070</v>
      </c>
      <c r="H93" s="85">
        <v>955070</v>
      </c>
      <c r="I93" s="100">
        <f t="shared" si="15"/>
        <v>1069678.4000000001</v>
      </c>
      <c r="J93" s="8" t="s">
        <v>146</v>
      </c>
      <c r="K93" s="14" t="s">
        <v>17</v>
      </c>
      <c r="L93" s="38" t="s">
        <v>15</v>
      </c>
    </row>
    <row r="94" spans="1:13" s="80" customFormat="1" ht="104.25" customHeight="1" x14ac:dyDescent="0.25">
      <c r="A94" s="48">
        <v>28</v>
      </c>
      <c r="B94" s="7" t="s">
        <v>259</v>
      </c>
      <c r="C94" s="71" t="s">
        <v>111</v>
      </c>
      <c r="D94" s="14" t="s">
        <v>258</v>
      </c>
      <c r="E94" s="72" t="s">
        <v>11</v>
      </c>
      <c r="F94" s="72">
        <v>1</v>
      </c>
      <c r="G94" s="85">
        <v>3054619</v>
      </c>
      <c r="H94" s="85">
        <v>3054619</v>
      </c>
      <c r="I94" s="100">
        <f t="shared" si="15"/>
        <v>3421173.2800000003</v>
      </c>
      <c r="J94" s="8" t="s">
        <v>260</v>
      </c>
      <c r="K94" s="14" t="s">
        <v>17</v>
      </c>
      <c r="L94" s="38" t="s">
        <v>15</v>
      </c>
    </row>
    <row r="95" spans="1:13" s="80" customFormat="1" ht="104.25" customHeight="1" x14ac:dyDescent="0.25">
      <c r="A95" s="48">
        <v>29</v>
      </c>
      <c r="B95" s="7" t="s">
        <v>267</v>
      </c>
      <c r="C95" s="71" t="s">
        <v>111</v>
      </c>
      <c r="D95" s="136" t="s">
        <v>268</v>
      </c>
      <c r="E95" s="72" t="s">
        <v>11</v>
      </c>
      <c r="F95" s="72">
        <v>1</v>
      </c>
      <c r="G95" s="85">
        <v>2361396</v>
      </c>
      <c r="H95" s="85">
        <v>2361396</v>
      </c>
      <c r="I95" s="100">
        <f t="shared" si="15"/>
        <v>2644763.5200000005</v>
      </c>
      <c r="J95" s="8" t="s">
        <v>154</v>
      </c>
      <c r="K95" s="14" t="s">
        <v>17</v>
      </c>
      <c r="L95" s="38" t="s">
        <v>15</v>
      </c>
    </row>
    <row r="96" spans="1:13" s="80" customFormat="1" ht="104.25" customHeight="1" x14ac:dyDescent="0.25">
      <c r="A96" s="48">
        <v>30</v>
      </c>
      <c r="B96" s="7" t="s">
        <v>269</v>
      </c>
      <c r="C96" s="71" t="s">
        <v>111</v>
      </c>
      <c r="D96" s="136" t="s">
        <v>268</v>
      </c>
      <c r="E96" s="72" t="s">
        <v>11</v>
      </c>
      <c r="F96" s="72">
        <v>1</v>
      </c>
      <c r="G96" s="85">
        <v>472336</v>
      </c>
      <c r="H96" s="85">
        <v>472336</v>
      </c>
      <c r="I96" s="100">
        <f t="shared" ref="I96:I99" si="16">H96*1.12</f>
        <v>529016.32000000007</v>
      </c>
      <c r="J96" s="8" t="s">
        <v>154</v>
      </c>
      <c r="K96" s="14" t="s">
        <v>17</v>
      </c>
      <c r="L96" s="38" t="s">
        <v>15</v>
      </c>
    </row>
    <row r="97" spans="1:12" s="80" customFormat="1" ht="104.25" customHeight="1" x14ac:dyDescent="0.25">
      <c r="A97" s="48">
        <v>31</v>
      </c>
      <c r="B97" s="7" t="s">
        <v>270</v>
      </c>
      <c r="C97" s="71" t="s">
        <v>111</v>
      </c>
      <c r="D97" s="136" t="s">
        <v>271</v>
      </c>
      <c r="E97" s="72" t="s">
        <v>11</v>
      </c>
      <c r="F97" s="72">
        <v>1</v>
      </c>
      <c r="G97" s="137">
        <v>961500</v>
      </c>
      <c r="H97" s="85">
        <v>961500</v>
      </c>
      <c r="I97" s="100">
        <f t="shared" si="16"/>
        <v>1076880</v>
      </c>
      <c r="J97" s="8" t="s">
        <v>146</v>
      </c>
      <c r="K97" s="14" t="s">
        <v>17</v>
      </c>
      <c r="L97" s="38" t="s">
        <v>15</v>
      </c>
    </row>
    <row r="98" spans="1:12" s="80" customFormat="1" ht="104.25" customHeight="1" x14ac:dyDescent="0.25">
      <c r="A98" s="48">
        <v>32</v>
      </c>
      <c r="B98" s="7" t="s">
        <v>272</v>
      </c>
      <c r="C98" s="71" t="s">
        <v>111</v>
      </c>
      <c r="D98" s="14" t="s">
        <v>273</v>
      </c>
      <c r="E98" s="72" t="s">
        <v>11</v>
      </c>
      <c r="F98" s="72">
        <v>1</v>
      </c>
      <c r="G98" s="137">
        <v>1366500</v>
      </c>
      <c r="H98" s="85">
        <v>1366500</v>
      </c>
      <c r="I98" s="100">
        <f t="shared" si="16"/>
        <v>1530480.0000000002</v>
      </c>
      <c r="J98" s="8" t="s">
        <v>146</v>
      </c>
      <c r="K98" s="14" t="s">
        <v>17</v>
      </c>
      <c r="L98" s="38" t="s">
        <v>15</v>
      </c>
    </row>
    <row r="99" spans="1:12" s="80" customFormat="1" ht="104.25" customHeight="1" x14ac:dyDescent="0.25">
      <c r="A99" s="48">
        <v>33</v>
      </c>
      <c r="B99" s="7" t="s">
        <v>274</v>
      </c>
      <c r="C99" s="71" t="s">
        <v>111</v>
      </c>
      <c r="D99" s="14" t="s">
        <v>275</v>
      </c>
      <c r="E99" s="72" t="s">
        <v>11</v>
      </c>
      <c r="F99" s="72">
        <v>1</v>
      </c>
      <c r="G99" s="137">
        <v>1266600</v>
      </c>
      <c r="H99" s="85">
        <v>1266600</v>
      </c>
      <c r="I99" s="100">
        <f t="shared" si="16"/>
        <v>1418592.0000000002</v>
      </c>
      <c r="J99" s="8" t="s">
        <v>146</v>
      </c>
      <c r="K99" s="14" t="s">
        <v>17</v>
      </c>
      <c r="L99" s="38" t="s">
        <v>15</v>
      </c>
    </row>
    <row r="100" spans="1:12" ht="30.75" customHeight="1" x14ac:dyDescent="0.25">
      <c r="A100" s="30"/>
      <c r="B100" s="112" t="s">
        <v>28</v>
      </c>
      <c r="C100" s="113"/>
      <c r="D100" s="113"/>
      <c r="E100" s="113"/>
      <c r="F100" s="113"/>
      <c r="G100" s="114"/>
      <c r="H100" s="92">
        <f>SUM(H67:H99)</f>
        <v>527014472.13571429</v>
      </c>
      <c r="I100" s="92">
        <f>SUM(I67:I99)</f>
        <v>590256208.79200017</v>
      </c>
      <c r="J100" s="23"/>
      <c r="K100" s="31" t="s">
        <v>0</v>
      </c>
      <c r="L100" s="24"/>
    </row>
    <row r="101" spans="1:12" ht="32.25" customHeight="1" x14ac:dyDescent="0.25">
      <c r="A101" s="32"/>
      <c r="B101" s="115" t="s">
        <v>37</v>
      </c>
      <c r="C101" s="116"/>
      <c r="D101" s="116"/>
      <c r="E101" s="116"/>
      <c r="F101" s="116"/>
      <c r="G101" s="116"/>
      <c r="H101" s="116"/>
      <c r="I101" s="116"/>
      <c r="J101" s="116"/>
      <c r="K101" s="116"/>
      <c r="L101" s="117"/>
    </row>
    <row r="102" spans="1:12" s="11" customFormat="1" ht="159" customHeight="1" x14ac:dyDescent="0.3">
      <c r="A102" s="48">
        <v>1</v>
      </c>
      <c r="B102" s="7" t="s">
        <v>203</v>
      </c>
      <c r="C102" s="71" t="s">
        <v>115</v>
      </c>
      <c r="D102" s="7" t="s">
        <v>204</v>
      </c>
      <c r="E102" s="14" t="s">
        <v>48</v>
      </c>
      <c r="F102" s="14">
        <v>1</v>
      </c>
      <c r="G102" s="46"/>
      <c r="H102" s="46">
        <v>291072</v>
      </c>
      <c r="I102" s="46">
        <f>H102*1.12</f>
        <v>326000.64000000001</v>
      </c>
      <c r="J102" s="8" t="s">
        <v>205</v>
      </c>
      <c r="K102" s="14"/>
      <c r="L102" s="38" t="s">
        <v>15</v>
      </c>
    </row>
    <row r="103" spans="1:12" ht="22.5" customHeight="1" x14ac:dyDescent="0.25">
      <c r="A103" s="30"/>
      <c r="B103" s="118" t="s">
        <v>38</v>
      </c>
      <c r="C103" s="119"/>
      <c r="D103" s="119"/>
      <c r="E103" s="119"/>
      <c r="F103" s="119"/>
      <c r="G103" s="120"/>
      <c r="H103" s="33">
        <f>SUM(H102:H102)</f>
        <v>291072</v>
      </c>
      <c r="I103" s="33">
        <f>SUM(I102:I102)</f>
        <v>326000.64000000001</v>
      </c>
      <c r="J103" s="34"/>
      <c r="K103" s="34"/>
      <c r="L103" s="34"/>
    </row>
    <row r="104" spans="1:12" ht="35.25" customHeight="1" x14ac:dyDescent="0.25">
      <c r="A104" s="32"/>
      <c r="B104" s="106" t="s">
        <v>27</v>
      </c>
      <c r="C104" s="107"/>
      <c r="D104" s="107"/>
      <c r="E104" s="107"/>
      <c r="F104" s="107"/>
      <c r="G104" s="107"/>
      <c r="H104" s="107"/>
      <c r="I104" s="107"/>
      <c r="J104" s="107"/>
      <c r="K104" s="107"/>
      <c r="L104" s="108"/>
    </row>
    <row r="105" spans="1:12" ht="108.75" customHeight="1" x14ac:dyDescent="0.25">
      <c r="A105" s="39">
        <v>1</v>
      </c>
      <c r="B105" s="6" t="s">
        <v>52</v>
      </c>
      <c r="C105" s="44" t="s">
        <v>35</v>
      </c>
      <c r="D105" s="6" t="s">
        <v>53</v>
      </c>
      <c r="E105" s="45" t="s">
        <v>10</v>
      </c>
      <c r="F105" s="46">
        <v>1</v>
      </c>
      <c r="G105" s="46"/>
      <c r="H105" s="46">
        <v>2986607</v>
      </c>
      <c r="I105" s="5">
        <f t="shared" ref="I105:I111" si="17">H105*1.12</f>
        <v>3344999.8400000003</v>
      </c>
      <c r="J105" s="47" t="s">
        <v>54</v>
      </c>
      <c r="K105" s="47"/>
      <c r="L105" s="7" t="s">
        <v>15</v>
      </c>
    </row>
    <row r="106" spans="1:12" ht="89.25" customHeight="1" x14ac:dyDescent="0.25">
      <c r="A106" s="39">
        <v>2</v>
      </c>
      <c r="B106" s="7" t="s">
        <v>23</v>
      </c>
      <c r="C106" s="44" t="s">
        <v>36</v>
      </c>
      <c r="D106" s="7" t="s">
        <v>23</v>
      </c>
      <c r="E106" s="43" t="s">
        <v>10</v>
      </c>
      <c r="F106" s="43">
        <v>1</v>
      </c>
      <c r="G106" s="40"/>
      <c r="H106" s="40">
        <v>387505</v>
      </c>
      <c r="I106" s="49">
        <f t="shared" si="17"/>
        <v>434005.60000000003</v>
      </c>
      <c r="J106" s="7" t="s">
        <v>45</v>
      </c>
      <c r="K106" s="7"/>
      <c r="L106" s="7" t="s">
        <v>15</v>
      </c>
    </row>
    <row r="107" spans="1:12" ht="68.25" customHeight="1" x14ac:dyDescent="0.25">
      <c r="A107" s="39">
        <v>3</v>
      </c>
      <c r="B107" s="47" t="s">
        <v>24</v>
      </c>
      <c r="C107" s="44" t="s">
        <v>36</v>
      </c>
      <c r="D107" s="7" t="s">
        <v>44</v>
      </c>
      <c r="E107" s="43" t="s">
        <v>10</v>
      </c>
      <c r="F107" s="43">
        <v>1</v>
      </c>
      <c r="G107" s="8"/>
      <c r="H107" s="8">
        <v>35310000</v>
      </c>
      <c r="I107" s="49">
        <f t="shared" si="17"/>
        <v>39547200.000000007</v>
      </c>
      <c r="J107" s="7" t="s">
        <v>46</v>
      </c>
      <c r="K107" s="7"/>
      <c r="L107" s="7" t="s">
        <v>15</v>
      </c>
    </row>
    <row r="108" spans="1:12" ht="68.25" customHeight="1" x14ac:dyDescent="0.25">
      <c r="A108" s="39">
        <v>4</v>
      </c>
      <c r="B108" s="47" t="s">
        <v>122</v>
      </c>
      <c r="C108" s="44" t="s">
        <v>35</v>
      </c>
      <c r="D108" s="47" t="s">
        <v>122</v>
      </c>
      <c r="E108" s="43" t="s">
        <v>10</v>
      </c>
      <c r="F108" s="43">
        <v>1</v>
      </c>
      <c r="G108" s="8"/>
      <c r="H108" s="8">
        <v>59912</v>
      </c>
      <c r="I108" s="49">
        <f>H108*1.12</f>
        <v>67101.440000000002</v>
      </c>
      <c r="J108" s="7" t="s">
        <v>136</v>
      </c>
      <c r="K108" s="7"/>
      <c r="L108" s="7" t="s">
        <v>15</v>
      </c>
    </row>
    <row r="109" spans="1:12" ht="142.5" customHeight="1" x14ac:dyDescent="0.25">
      <c r="A109" s="39">
        <v>5</v>
      </c>
      <c r="B109" s="47" t="s">
        <v>114</v>
      </c>
      <c r="C109" s="44" t="s">
        <v>115</v>
      </c>
      <c r="D109" s="47" t="s">
        <v>116</v>
      </c>
      <c r="E109" s="7" t="s">
        <v>10</v>
      </c>
      <c r="F109" s="47">
        <v>1</v>
      </c>
      <c r="G109" s="8"/>
      <c r="H109" s="69" t="s">
        <v>135</v>
      </c>
      <c r="I109" s="5"/>
      <c r="J109" s="7"/>
      <c r="K109" s="7"/>
      <c r="L109" s="7"/>
    </row>
    <row r="110" spans="1:12" ht="142.5" customHeight="1" x14ac:dyDescent="0.25">
      <c r="A110" s="39">
        <v>6</v>
      </c>
      <c r="B110" s="47" t="s">
        <v>59</v>
      </c>
      <c r="C110" s="44" t="s">
        <v>115</v>
      </c>
      <c r="D110" s="47" t="s">
        <v>123</v>
      </c>
      <c r="E110" s="7" t="s">
        <v>10</v>
      </c>
      <c r="F110" s="47">
        <v>1</v>
      </c>
      <c r="G110" s="8"/>
      <c r="H110" s="8">
        <v>4141000</v>
      </c>
      <c r="I110" s="49">
        <f t="shared" si="17"/>
        <v>4637920</v>
      </c>
      <c r="J110" s="8" t="s">
        <v>124</v>
      </c>
      <c r="K110" s="7"/>
      <c r="L110" s="7" t="s">
        <v>125</v>
      </c>
    </row>
    <row r="111" spans="1:12" ht="142.5" customHeight="1" x14ac:dyDescent="0.25">
      <c r="A111" s="39">
        <v>7</v>
      </c>
      <c r="B111" s="47" t="s">
        <v>126</v>
      </c>
      <c r="C111" s="44" t="s">
        <v>127</v>
      </c>
      <c r="D111" s="47" t="s">
        <v>128</v>
      </c>
      <c r="E111" s="7" t="s">
        <v>10</v>
      </c>
      <c r="F111" s="47">
        <v>1</v>
      </c>
      <c r="G111" s="8"/>
      <c r="H111" s="8">
        <v>9213000</v>
      </c>
      <c r="I111" s="49">
        <f t="shared" si="17"/>
        <v>10318560.000000002</v>
      </c>
      <c r="J111" s="8" t="s">
        <v>124</v>
      </c>
      <c r="K111" s="7"/>
      <c r="L111" s="7" t="s">
        <v>125</v>
      </c>
    </row>
    <row r="112" spans="1:12" ht="142.5" customHeight="1" x14ac:dyDescent="0.25">
      <c r="A112" s="39">
        <v>8</v>
      </c>
      <c r="B112" s="47" t="s">
        <v>137</v>
      </c>
      <c r="C112" s="44" t="s">
        <v>35</v>
      </c>
      <c r="D112" s="47" t="s">
        <v>139</v>
      </c>
      <c r="E112" s="7" t="s">
        <v>10</v>
      </c>
      <c r="F112" s="47">
        <v>1</v>
      </c>
      <c r="G112" s="8"/>
      <c r="H112" s="8">
        <v>83022153.629999995</v>
      </c>
      <c r="I112" s="49">
        <f t="shared" ref="I112:I120" si="18">H112*1.12</f>
        <v>92984812.065600008</v>
      </c>
      <c r="J112" s="8" t="s">
        <v>138</v>
      </c>
      <c r="K112" s="7"/>
      <c r="L112" s="7" t="s">
        <v>15</v>
      </c>
    </row>
    <row r="113" spans="1:12" ht="142.5" customHeight="1" x14ac:dyDescent="0.25">
      <c r="A113" s="39">
        <v>9</v>
      </c>
      <c r="B113" s="47" t="s">
        <v>140</v>
      </c>
      <c r="C113" s="44" t="s">
        <v>115</v>
      </c>
      <c r="D113" s="47" t="s">
        <v>141</v>
      </c>
      <c r="E113" s="7" t="s">
        <v>10</v>
      </c>
      <c r="F113" s="47">
        <v>1</v>
      </c>
      <c r="G113" s="8"/>
      <c r="H113" s="8">
        <v>1068750</v>
      </c>
      <c r="I113" s="49">
        <f t="shared" si="18"/>
        <v>1197000</v>
      </c>
      <c r="J113" s="8" t="s">
        <v>142</v>
      </c>
      <c r="K113" s="7"/>
      <c r="L113" s="7" t="s">
        <v>143</v>
      </c>
    </row>
    <row r="114" spans="1:12" ht="129.75" customHeight="1" x14ac:dyDescent="0.25">
      <c r="A114" s="39">
        <v>10</v>
      </c>
      <c r="B114" s="47" t="s">
        <v>158</v>
      </c>
      <c r="C114" s="44" t="s">
        <v>115</v>
      </c>
      <c r="D114" s="47" t="s">
        <v>159</v>
      </c>
      <c r="E114" s="7" t="s">
        <v>10</v>
      </c>
      <c r="F114" s="47">
        <v>1</v>
      </c>
      <c r="G114" s="8"/>
      <c r="H114" s="8">
        <v>39870</v>
      </c>
      <c r="I114" s="49">
        <f t="shared" si="18"/>
        <v>44654.400000000001</v>
      </c>
      <c r="J114" s="8" t="s">
        <v>192</v>
      </c>
      <c r="K114" s="7"/>
      <c r="L114" s="7" t="s">
        <v>160</v>
      </c>
    </row>
    <row r="115" spans="1:12" ht="165" customHeight="1" x14ac:dyDescent="0.25">
      <c r="A115" s="39">
        <v>11</v>
      </c>
      <c r="B115" s="47" t="s">
        <v>189</v>
      </c>
      <c r="C115" s="47" t="s">
        <v>115</v>
      </c>
      <c r="D115" s="78" t="s">
        <v>190</v>
      </c>
      <c r="E115" s="47" t="s">
        <v>10</v>
      </c>
      <c r="F115" s="47">
        <v>1</v>
      </c>
      <c r="G115" s="8"/>
      <c r="H115" s="8">
        <v>5250000</v>
      </c>
      <c r="I115" s="49">
        <f t="shared" si="18"/>
        <v>5880000.0000000009</v>
      </c>
      <c r="J115" s="8" t="s">
        <v>196</v>
      </c>
      <c r="K115" s="7"/>
      <c r="L115" s="7" t="s">
        <v>191</v>
      </c>
    </row>
    <row r="116" spans="1:12" ht="154.5" customHeight="1" x14ac:dyDescent="0.25">
      <c r="A116" s="39">
        <v>12</v>
      </c>
      <c r="B116" s="47" t="s">
        <v>208</v>
      </c>
      <c r="C116" s="47" t="s">
        <v>35</v>
      </c>
      <c r="D116" s="47" t="s">
        <v>209</v>
      </c>
      <c r="E116" s="47" t="s">
        <v>10</v>
      </c>
      <c r="F116" s="47">
        <v>1</v>
      </c>
      <c r="G116" s="8"/>
      <c r="H116" s="46">
        <v>3700302.9</v>
      </c>
      <c r="I116" s="81">
        <f t="shared" si="18"/>
        <v>4144339.2480000001</v>
      </c>
      <c r="J116" s="46" t="s">
        <v>227</v>
      </c>
      <c r="K116" s="7"/>
      <c r="L116" s="7" t="s">
        <v>15</v>
      </c>
    </row>
    <row r="117" spans="1:12" ht="154.5" customHeight="1" x14ac:dyDescent="0.25">
      <c r="A117" s="39">
        <v>13</v>
      </c>
      <c r="B117" s="37" t="s">
        <v>210</v>
      </c>
      <c r="C117" s="44" t="s">
        <v>35</v>
      </c>
      <c r="D117" s="47" t="s">
        <v>211</v>
      </c>
      <c r="E117" s="43" t="s">
        <v>10</v>
      </c>
      <c r="F117" s="43">
        <v>1</v>
      </c>
      <c r="G117" s="8"/>
      <c r="H117" s="8">
        <v>888000</v>
      </c>
      <c r="I117" s="49">
        <f t="shared" si="18"/>
        <v>994560.00000000012</v>
      </c>
      <c r="J117" s="8" t="s">
        <v>212</v>
      </c>
      <c r="K117" s="7"/>
      <c r="L117" s="7" t="s">
        <v>15</v>
      </c>
    </row>
    <row r="118" spans="1:12" s="80" customFormat="1" ht="183.75" customHeight="1" x14ac:dyDescent="0.25">
      <c r="A118" s="39">
        <v>14</v>
      </c>
      <c r="B118" s="47" t="s">
        <v>237</v>
      </c>
      <c r="C118" s="47" t="s">
        <v>115</v>
      </c>
      <c r="D118" s="47" t="s">
        <v>245</v>
      </c>
      <c r="E118" s="47" t="s">
        <v>10</v>
      </c>
      <c r="F118" s="47">
        <v>1</v>
      </c>
      <c r="G118" s="85"/>
      <c r="H118" s="8">
        <v>4680000</v>
      </c>
      <c r="I118" s="81">
        <f t="shared" si="18"/>
        <v>5241600.0000000009</v>
      </c>
      <c r="J118" s="8" t="s">
        <v>239</v>
      </c>
      <c r="K118" s="7"/>
      <c r="L118" s="47" t="s">
        <v>191</v>
      </c>
    </row>
    <row r="119" spans="1:12" s="80" customFormat="1" ht="154.5" customHeight="1" x14ac:dyDescent="0.25">
      <c r="A119" s="39">
        <v>15</v>
      </c>
      <c r="B119" s="47" t="s">
        <v>238</v>
      </c>
      <c r="C119" s="47" t="s">
        <v>115</v>
      </c>
      <c r="D119" s="78" t="s">
        <v>246</v>
      </c>
      <c r="E119" s="47" t="s">
        <v>10</v>
      </c>
      <c r="F119" s="47">
        <v>1</v>
      </c>
      <c r="G119" s="85"/>
      <c r="H119" s="8">
        <v>3120000</v>
      </c>
      <c r="I119" s="49">
        <f t="shared" si="18"/>
        <v>3494400.0000000005</v>
      </c>
      <c r="J119" s="8" t="s">
        <v>240</v>
      </c>
      <c r="K119" s="7"/>
      <c r="L119" s="47" t="s">
        <v>191</v>
      </c>
    </row>
    <row r="120" spans="1:12" s="80" customFormat="1" ht="154.5" customHeight="1" x14ac:dyDescent="0.25">
      <c r="A120" s="39">
        <v>16</v>
      </c>
      <c r="B120" s="47" t="s">
        <v>241</v>
      </c>
      <c r="C120" s="47" t="s">
        <v>35</v>
      </c>
      <c r="D120" s="47" t="s">
        <v>242</v>
      </c>
      <c r="E120" s="47" t="s">
        <v>10</v>
      </c>
      <c r="F120" s="47">
        <v>1</v>
      </c>
      <c r="G120" s="85"/>
      <c r="H120" s="8">
        <v>760702.1</v>
      </c>
      <c r="I120" s="49">
        <f t="shared" si="18"/>
        <v>851986.35200000007</v>
      </c>
      <c r="J120" s="8" t="s">
        <v>243</v>
      </c>
      <c r="K120" s="7"/>
      <c r="L120" s="47" t="s">
        <v>244</v>
      </c>
    </row>
    <row r="121" spans="1:12" ht="33.75" customHeight="1" x14ac:dyDescent="0.25">
      <c r="A121" s="35"/>
      <c r="B121" s="102" t="s">
        <v>29</v>
      </c>
      <c r="C121" s="102"/>
      <c r="D121" s="102"/>
      <c r="E121" s="102"/>
      <c r="F121" s="102"/>
      <c r="G121" s="102"/>
      <c r="H121" s="27">
        <f>SUM(H105:H120)</f>
        <v>154627802.63</v>
      </c>
      <c r="I121" s="27">
        <f>SUM(I105:I120)</f>
        <v>173183138.9456</v>
      </c>
      <c r="J121" s="31"/>
      <c r="K121" s="31"/>
      <c r="L121" s="31"/>
    </row>
    <row r="122" spans="1:12" ht="36.75" customHeight="1" x14ac:dyDescent="0.25">
      <c r="A122" s="35"/>
      <c r="B122" s="102" t="s">
        <v>31</v>
      </c>
      <c r="C122" s="102"/>
      <c r="D122" s="102"/>
      <c r="E122" s="102"/>
      <c r="F122" s="102"/>
      <c r="G122" s="102"/>
      <c r="H122" s="92">
        <f>H100+H121+H103</f>
        <v>681933346.76571429</v>
      </c>
      <c r="I122" s="92">
        <f>I100+I121+I103</f>
        <v>763765348.37760019</v>
      </c>
      <c r="J122" s="31"/>
      <c r="K122" s="31"/>
      <c r="L122" s="31"/>
    </row>
    <row r="123" spans="1:12" ht="31.5" customHeight="1" x14ac:dyDescent="0.25">
      <c r="A123" s="13"/>
      <c r="B123" s="103" t="s">
        <v>32</v>
      </c>
      <c r="C123" s="104"/>
      <c r="D123" s="104"/>
      <c r="E123" s="104"/>
      <c r="F123" s="104"/>
      <c r="G123" s="105"/>
      <c r="H123" s="93">
        <f>H64+H122</f>
        <v>830323088.38285708</v>
      </c>
      <c r="I123" s="93">
        <f>I122+I64</f>
        <v>929961858.98880017</v>
      </c>
      <c r="J123" s="17"/>
      <c r="K123" s="18"/>
      <c r="L123" s="18"/>
    </row>
    <row r="124" spans="1:12" ht="30.75" customHeight="1" x14ac:dyDescent="0.25">
      <c r="A124" s="101" t="s">
        <v>252</v>
      </c>
      <c r="B124" s="101"/>
      <c r="C124" s="101"/>
      <c r="D124" s="101"/>
      <c r="E124" s="101"/>
      <c r="F124" s="101"/>
      <c r="G124" s="101"/>
      <c r="H124" s="101"/>
      <c r="I124" s="101"/>
      <c r="J124" s="101"/>
      <c r="K124" s="101"/>
      <c r="L124" s="101"/>
    </row>
    <row r="125" spans="1:12" s="12" customFormat="1" ht="27.75" customHeight="1" x14ac:dyDescent="0.25">
      <c r="A125" s="3"/>
      <c r="B125" s="16"/>
      <c r="C125" s="3"/>
      <c r="D125" s="15"/>
      <c r="E125" s="3"/>
      <c r="F125" s="3"/>
      <c r="G125" s="9"/>
      <c r="H125" s="9"/>
      <c r="I125" s="9"/>
      <c r="J125" s="16"/>
      <c r="K125" s="16"/>
      <c r="L125" s="16"/>
    </row>
    <row r="126" spans="1:12" s="12" customFormat="1" ht="29.25" customHeight="1" x14ac:dyDescent="0.25">
      <c r="A126" s="3"/>
      <c r="B126" s="16"/>
      <c r="C126" s="3"/>
      <c r="D126" s="15"/>
      <c r="E126" s="3"/>
      <c r="F126" s="3"/>
      <c r="G126" s="9"/>
      <c r="H126" s="9"/>
      <c r="I126" s="9"/>
      <c r="J126" s="16"/>
      <c r="K126" s="16"/>
      <c r="L126" s="16"/>
    </row>
    <row r="127" spans="1:12" ht="33.75" customHeight="1" x14ac:dyDescent="0.25"/>
  </sheetData>
  <mergeCells count="22">
    <mergeCell ref="J2:L4"/>
    <mergeCell ref="B65:L65"/>
    <mergeCell ref="B10:L10"/>
    <mergeCell ref="B52:G52"/>
    <mergeCell ref="B50:L50"/>
    <mergeCell ref="B64:G64"/>
    <mergeCell ref="B11:L11"/>
    <mergeCell ref="B53:L53"/>
    <mergeCell ref="D7:I7"/>
    <mergeCell ref="C6:I6"/>
    <mergeCell ref="D8:I8"/>
    <mergeCell ref="A124:L124"/>
    <mergeCell ref="B122:G122"/>
    <mergeCell ref="B123:G123"/>
    <mergeCell ref="B104:L104"/>
    <mergeCell ref="B49:G49"/>
    <mergeCell ref="B100:G100"/>
    <mergeCell ref="B101:L101"/>
    <mergeCell ref="B103:G103"/>
    <mergeCell ref="B121:G121"/>
    <mergeCell ref="B63:G63"/>
    <mergeCell ref="B66:L66"/>
  </mergeCells>
  <pageMargins left="0.51181102362204722" right="0.51181102362204722" top="0.74803149606299213" bottom="0.74803149606299213" header="0.31496062992125984" footer="0.31496062992125984"/>
  <pageSetup paperSize="9" scale="43" fitToHeight="0" orientation="landscape" r:id="rId1"/>
  <rowBreaks count="1" manualBreakCount="1">
    <brk id="64" min="2"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sqref="A1:B1"/>
    </sheetView>
  </sheetViews>
  <sheetFormatPr defaultRowHeight="15" x14ac:dyDescent="0.25"/>
  <cols>
    <col min="1" max="1" width="16.140625" style="68" customWidth="1"/>
    <col min="2" max="2" width="20.85546875" style="68" customWidth="1"/>
  </cols>
  <sheetData>
    <row r="1" spans="1:2" ht="31.5" customHeight="1" x14ac:dyDescent="0.25">
      <c r="A1" s="75">
        <f>1*ПЗ!H123</f>
        <v>830323088.38285708</v>
      </c>
      <c r="B1" s="76">
        <f>ПЗ!I123/1.12</f>
        <v>830323088.3828572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Dinara Kuraganova</cp:lastModifiedBy>
  <cp:lastPrinted>2014-04-16T09:18:50Z</cp:lastPrinted>
  <dcterms:created xsi:type="dcterms:W3CDTF">2012-01-05T05:15:13Z</dcterms:created>
  <dcterms:modified xsi:type="dcterms:W3CDTF">2014-05-05T09:18:40Z</dcterms:modified>
</cp:coreProperties>
</file>