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185" windowWidth="23895" windowHeight="7590"/>
  </bookViews>
  <sheets>
    <sheet name="ПЗ" sheetId="7" r:id="rId1"/>
    <sheet name="Лист1" sheetId="11" r:id="rId2"/>
  </sheets>
  <definedNames>
    <definedName name="_xlnm.Print_Area" localSheetId="0">ПЗ!$A$1:$L$106</definedName>
  </definedNames>
  <calcPr calcId="145621" concurrentCalc="0"/>
</workbook>
</file>

<file path=xl/calcChain.xml><?xml version="1.0" encoding="utf-8"?>
<calcChain xmlns="http://schemas.openxmlformats.org/spreadsheetml/2006/main">
  <c r="I105" i="7" l="1"/>
  <c r="H105" i="7"/>
  <c r="H104" i="7"/>
  <c r="I103" i="7"/>
  <c r="H103" i="7"/>
  <c r="I102" i="7"/>
  <c r="I100" i="7"/>
  <c r="I101" i="7"/>
  <c r="I39" i="7"/>
  <c r="H39" i="7"/>
  <c r="I38" i="7"/>
  <c r="I82" i="7"/>
  <c r="H82" i="7"/>
  <c r="H81" i="7"/>
  <c r="I81" i="7"/>
  <c r="G12" i="7"/>
  <c r="H12" i="7"/>
  <c r="I12" i="7"/>
  <c r="G13" i="7"/>
  <c r="H13" i="7"/>
  <c r="I13" i="7"/>
  <c r="H14" i="7"/>
  <c r="I14" i="7"/>
  <c r="H15" i="7"/>
  <c r="I15" i="7"/>
  <c r="H16" i="7"/>
  <c r="I16" i="7"/>
  <c r="H17" i="7"/>
  <c r="I17" i="7"/>
  <c r="H18" i="7"/>
  <c r="I18" i="7"/>
  <c r="H19" i="7"/>
  <c r="I19" i="7"/>
  <c r="H20" i="7"/>
  <c r="I20" i="7"/>
  <c r="H21" i="7"/>
  <c r="I21" i="7"/>
  <c r="H22" i="7"/>
  <c r="I22" i="7"/>
  <c r="H23" i="7"/>
  <c r="I23" i="7"/>
  <c r="I24" i="7"/>
  <c r="I25" i="7"/>
  <c r="I26" i="7"/>
  <c r="I27" i="7"/>
  <c r="I28" i="7"/>
  <c r="G29" i="7"/>
  <c r="H29" i="7"/>
  <c r="I29" i="7"/>
  <c r="G30" i="7"/>
  <c r="H30" i="7"/>
  <c r="I30" i="7"/>
  <c r="G31" i="7"/>
  <c r="H31" i="7"/>
  <c r="I31" i="7"/>
  <c r="G32" i="7"/>
  <c r="H32" i="7"/>
  <c r="I32" i="7"/>
  <c r="G33" i="7"/>
  <c r="H33" i="7"/>
  <c r="I33" i="7"/>
  <c r="H34" i="7"/>
  <c r="I34" i="7"/>
  <c r="G35" i="7"/>
  <c r="H35" i="7"/>
  <c r="I35" i="7"/>
  <c r="H36" i="7"/>
  <c r="I36" i="7"/>
  <c r="H37" i="7"/>
  <c r="I37" i="7"/>
  <c r="H56" i="7"/>
  <c r="I56" i="7"/>
  <c r="H57" i="7"/>
  <c r="I57" i="7"/>
  <c r="G59" i="7"/>
  <c r="H59" i="7"/>
  <c r="I59" i="7"/>
  <c r="G60" i="7"/>
  <c r="H60" i="7"/>
  <c r="I60" i="7"/>
  <c r="G61" i="7"/>
  <c r="H61" i="7"/>
  <c r="I61" i="7"/>
  <c r="G62" i="7"/>
  <c r="H62" i="7"/>
  <c r="I62" i="7"/>
  <c r="G63" i="7"/>
  <c r="H63" i="7"/>
  <c r="I63" i="7"/>
  <c r="H64" i="7"/>
  <c r="I64" i="7"/>
  <c r="H65" i="7"/>
  <c r="I65" i="7"/>
  <c r="H66" i="7"/>
  <c r="I66" i="7"/>
  <c r="H67" i="7"/>
  <c r="I67" i="7"/>
  <c r="H68" i="7"/>
  <c r="I68" i="7"/>
  <c r="H69" i="7"/>
  <c r="I69" i="7"/>
  <c r="H70" i="7"/>
  <c r="I70" i="7"/>
  <c r="H71" i="7"/>
  <c r="I71" i="7"/>
  <c r="H72" i="7"/>
  <c r="I72" i="7"/>
  <c r="H73" i="7"/>
  <c r="I73" i="7"/>
  <c r="H74" i="7"/>
  <c r="I74" i="7"/>
  <c r="H75" i="7"/>
  <c r="I75" i="7"/>
  <c r="H76" i="7"/>
  <c r="I76" i="7"/>
  <c r="H77" i="7"/>
  <c r="I77" i="7"/>
  <c r="H78" i="7"/>
  <c r="I78" i="7"/>
  <c r="I79" i="7"/>
  <c r="I80" i="7"/>
  <c r="H58" i="7"/>
  <c r="I99" i="7"/>
  <c r="I87" i="7"/>
  <c r="I88" i="7"/>
  <c r="I89" i="7"/>
  <c r="I90" i="7"/>
  <c r="I92" i="7"/>
  <c r="I93" i="7"/>
  <c r="I94" i="7"/>
  <c r="I95" i="7"/>
  <c r="I96" i="7"/>
  <c r="I97" i="7"/>
  <c r="I98" i="7"/>
  <c r="I84" i="7"/>
  <c r="I44" i="7"/>
  <c r="I45" i="7"/>
  <c r="I46" i="7"/>
  <c r="I49" i="7"/>
  <c r="I50" i="7"/>
  <c r="I51" i="7"/>
  <c r="I52" i="7"/>
  <c r="H52" i="7"/>
  <c r="G58" i="7"/>
  <c r="I41" i="7"/>
  <c r="I85" i="7"/>
  <c r="H85" i="7"/>
  <c r="H42" i="7"/>
  <c r="I42" i="7"/>
  <c r="H53" i="7"/>
  <c r="I53" i="7"/>
  <c r="I104" i="7"/>
  <c r="B1" i="11"/>
  <c r="A1" i="11"/>
</calcChain>
</file>

<file path=xl/sharedStrings.xml><?xml version="1.0" encoding="utf-8"?>
<sst xmlns="http://schemas.openxmlformats.org/spreadsheetml/2006/main" count="561" uniqueCount="252">
  <si>
    <t xml:space="preserve"> 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</si>
  <si>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</si>
  <si>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</si>
  <si>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</si>
  <si>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</si>
  <si>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</si>
  <si>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</si>
  <si>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</si>
  <si>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</si>
  <si>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</si>
  <si>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услуга</t>
  </si>
  <si>
    <t>комплект</t>
  </si>
  <si>
    <t>Почтовые услуги</t>
  </si>
  <si>
    <t>Канцелярские товары</t>
  </si>
  <si>
    <t>запрос ценовых предложений</t>
  </si>
  <si>
    <t>г. Астана, пр. Кабанбай батыра,53</t>
  </si>
  <si>
    <t>г. Астана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</si>
  <si>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</si>
  <si>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</si>
  <si>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</si>
  <si>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</si>
  <si>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Вода бутилированная питьевая</t>
  </si>
  <si>
    <t>бутыль</t>
  </si>
  <si>
    <t>Обязательное страхование работника от несчастных случаев при исполнении им трудовых (служебных) обязанностей</t>
  </si>
  <si>
    <t>Добровольное страхование на случай болезни</t>
  </si>
  <si>
    <t>Типографские  услуги</t>
  </si>
  <si>
    <t>ТОВАРЫ</t>
  </si>
  <si>
    <t>УСЛУГИ</t>
  </si>
  <si>
    <t>Итого по товарам:</t>
  </si>
  <si>
    <t>Итого по услугам:</t>
  </si>
  <si>
    <t>Итого по разделу 1: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</si>
  <si>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</si>
  <si>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</si>
  <si>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</si>
  <si>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</si>
  <si>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подпункт 14</t>
  </si>
  <si>
    <t>подпункт 4</t>
  </si>
  <si>
    <t>РАБОТЫ</t>
  </si>
  <si>
    <t>Итого по работам:</t>
  </si>
  <si>
    <t>Корпоративное мероприятие тимбилдинг</t>
  </si>
  <si>
    <t>Отправка почтовой корреспонденции, осуществление проверки количества и качества корреспонденции, предоставление упаковочного материала</t>
  </si>
  <si>
    <t xml:space="preserve">Республика Казахстан, страны дальнего и ближнего зарубежья </t>
  </si>
  <si>
    <t>Оперативная полиграфия, типография всех видов: печать каталогов, журналов, буклетов, брошюр, листовок, плакатов, офсетная печать бланков писем и приказов</t>
  </si>
  <si>
    <t xml:space="preserve">комплект </t>
  </si>
  <si>
    <t>Добровольное медицинское страхование  сотрудников Учреждения</t>
  </si>
  <si>
    <t>в течение12 месяцев со дня вступления в силу договора</t>
  </si>
  <si>
    <t>в течение 12 месяцев c даты вступления в силу договора</t>
  </si>
  <si>
    <t>Старший менеджер Департамента закупок и материально-технического обеспечения _______________________Сагинов Б.С.</t>
  </si>
  <si>
    <t>Мероприятие  направленное на укрепление корпоративного духа сотрудников Учреждения</t>
  </si>
  <si>
    <t>работа</t>
  </si>
  <si>
    <t>тендер</t>
  </si>
  <si>
    <t xml:space="preserve">В соответствии с техническим заданием, необходимо выполнить комплекс работ (топографических, изыскательских, проектных) в объеме,  необходимом для разработки ТЭО и передать Заказчику готовую документацию:
топографическую съемку участка строительства и коридора внеплощадочных инженерных сетей;
схему трасс внеплощадочных инженерных сетей;
технико-экономическое обоснование строительства, с положительным заключением государственной экспертизы и других экспертиз и заключений, требуемых законодательством Республики Казахстан (за исключением экономической экспертизы).
</t>
  </si>
  <si>
    <t>август 2014 года</t>
  </si>
  <si>
    <t>Организация и проведение мероприятия «Новый год»</t>
  </si>
  <si>
    <t>Количество участвующих в мероприятии сотрудников – 223 человек.
Праздничное оформление Атриума «Назарбаев Университета», включая установку и украшение новогодних елок. Программа празднования должна быть рассчитана на англоязычный международный коллектив. Предоставление и проведение концертной программы, включая выступление группы казахстанской эстрады, в том числе: игры, конкурсы, выступление Дед  Мороза и Снегурочки. Организация ужина-фуршета, а также фото и видео съемки праздничного мероприятия.</t>
  </si>
  <si>
    <t>декабрь 2014 года</t>
  </si>
  <si>
    <t xml:space="preserve">Новогодние подарки </t>
  </si>
  <si>
    <t>Новогодний подарок должен содержать следующие обязательные компоненты: конфеты шоколадные с начинкой между слоями вафель - 7 шт., шоколадные конфеты с желейным корпусом – 6 шт., шоколадные конфеты трюфельной конфигурации с различной начинкой – 8 шт., шоколадные конфеты с помадкой – 3 шт., конфеты желейные фруктовые – 2 шт., леденцовая карамель – 2 шт., конфеты батончиковые – 4 шт., конфеты грильяжные – 2 шт., конфеты с шоколадной глазурью – 4 шт., конфеты шоколадные глазированные какао - 8 шт., бисквит с молочной начинкой (30 гр.)  – 1 шт., шоколад (20 гр.) – 2 шт., шоколад (50 гр.) – 1 шт., мармелад в полипропиленовом пакете (125 гр.) – 1 пакет, драже арахисовое в полипропиленовом пакете (150 гр.) – 1 пакет, вафли с тремя вафельными слоями и двумя слоями начинки  в полипропиленовой пачке (110 гр.) –1 пачка, печенье сахарное покрытое глазурью, с ванильным ароматом (185 гр.) – 1 пачка. Общий вес товара без упаковки – 1300 гр. Товар упакован в красочную, подарочную новогоднюю упаковку. Срок годности съедобного товара должен составлять не менее 3 (трех) месяцев с месяца поставки товара Заказчику. В комплекте с новогодним подарком должен быть предоставлен билет на посещение одного и/или более развлекательных аттракционов на выбор, по согласованию с Заказчиком.</t>
  </si>
  <si>
    <t>Производство анимированного ролика-презентации</t>
  </si>
  <si>
    <t>Производство видеоролика о Научном парке  Назарбаев Университета, хронометраж до 3 минут, на 3 языках</t>
  </si>
  <si>
    <t>Разработка брендбука Научного парка Назарбаев Университета</t>
  </si>
  <si>
    <t>Услуга включает позиционирование, разработку ключевых корпоративных элементов,брендбука</t>
  </si>
  <si>
    <t>c даты вступления в силу договора до 31 декабря 2014 года</t>
  </si>
  <si>
    <t>до 30 декабря 2014 года</t>
  </si>
  <si>
    <t>Разработка технико-экономического обоснования объекта строительства "Научно-исследовательский кластер" (Научный парк Назарбаев Университета)</t>
  </si>
  <si>
    <t xml:space="preserve">                           План закупок товаров, работ, услуг </t>
  </si>
  <si>
    <t xml:space="preserve">частного учреждения «Nazarbayev University Research and Innovation System»  на 2014 год </t>
  </si>
  <si>
    <t xml:space="preserve">    Приложение к Приказу  Генерального директора частного учреждения «Nazarbayev University Research and Innovation System»  от 10 января 2014 года №1</t>
  </si>
  <si>
    <t xml:space="preserve">Универсальный робот-манипулятор </t>
  </si>
  <si>
    <t>Оборудование для Школы наук и технологий: комплект 1 (кафедра химии, кафедра биологии)</t>
  </si>
  <si>
    <t>подпункт 26</t>
  </si>
  <si>
    <t>Оборудование для Школы наук и технологий: комплект 2 (кафедра химии, кафедра биологии)</t>
  </si>
  <si>
    <t>Оборудование для Школы наук и технологий: комплект 3 (кафедра химии, кафедра биологии)</t>
  </si>
  <si>
    <t>Оборудование для Школы наук и технологий: комплект 4 (кафедра физики)</t>
  </si>
  <si>
    <t>105 календарных дней со дня вступления в силу Договора</t>
  </si>
  <si>
    <t>119 календарных дней со дня вступления в силу Договора</t>
  </si>
  <si>
    <t>63 календарных дня со дня вступления в силу Договора</t>
  </si>
  <si>
    <t>175 календарных дней со дня вступления в силу Договора</t>
  </si>
  <si>
    <t>DАP</t>
  </si>
  <si>
    <t>Лабораторные  расходные материалы для обеспечения деятельности учебных лабораторий Школы наук и технологий: комплект 1</t>
  </si>
  <si>
    <t>98 календарных дней со дня вступления в силу Договора</t>
  </si>
  <si>
    <t>шт</t>
  </si>
  <si>
    <t>Лазерный дальномер</t>
  </si>
  <si>
    <t xml:space="preserve"> Погрешность, не более ±1 мм  ; Дальность без отражателя, не менее 100 м  ; Время одиночного измерения, с  0,5 - 1; Ячеек памяти, не менее шт 30; Единицы измерения  метры, футы, дюймы; Отключение питания дальномера (лазера) при отсутствии активности, сек  360 (180); Макс. кол-во измерений на комплект батарей  не менее 5000; Батареи/напряжение, Шт. х Тип/Вольт  2 х ААА/1,5; Защита от дождя/пыли по европейскому стандарту  IP54; Диапазон раб. температур, °C  -10 до +50; Вес лазерного дальномера с батареями, не более гр  149; Размеры лазерного дальномера, не более Д х Ш х В, мм  127 х 49 х 27,3. </t>
  </si>
  <si>
    <t>Газоанализатор</t>
  </si>
  <si>
    <t>Манометр дифференциальный цифровой с обработкой данных</t>
  </si>
  <si>
    <t xml:space="preserve"> Диапазон измерений давления, Па (мм вод. ст.) 0...2 000 (0...200); Пределы основной допускаемой абсолютной погрешности, Па или мм вод. ст., не более ±1,5 в диапазоне (0...100) ±(1+0,005 Р) в диапазоне (100,1...2 000) или не более ±0,15 в диапазоне (0...10) ±(0,1+0,005 Р) в диапазоне (10,1...200).Пределы допускаемой вариации показаний, Па (мм вод. ст.), не более предела основной допускаемой абсолютной погрешности; Предел допускаемой дополнительной погрешности при отклонении температуры окружающего воздуха на каждые 5°C от нормальной (20±5)°C, Па или мм вод. ст., не более (0,1+0,001 Р) или (0,01+0,001 Р); Цена единицы наименьшего разряда индикации, Па (мм вод. ст.) 0,1 (0,01); Допустимая перегрузка по перепаду давления, Па (мм вод. ст.), не более 15 000 (1 500);
Диапазон рабочих температур, °C 0...+40 Номинальное напряжение питания, В 8,4; Габаритные размеры, мм, не более 165 х 85 х 35; Масса в комплекте, кг, не более 1,0. Необходимый комплект поставки : Манометр дифференциальный цифровой, аккумуляторная батарея,  зарядное устройство,пластиковый кейс, защитный чехол, интерфейсный кабель RS-232 и ПО. </t>
  </si>
  <si>
    <t>Термометр контактный с поверхностным и погружаемым зондами</t>
  </si>
  <si>
    <t>Анализатор качества электроэнергии</t>
  </si>
  <si>
    <t xml:space="preserve">Диапазон измерений, 1…600в (ф-н,ф-з)/ 0,1…1000в (ф-ф); разрешение 0,1 в; погрешность  не более ± (0,5 % + 2 ед.сч.); форма входного сигнала произвольной формы (trms), кампл. ≤ 2,0. регистрация выбросов, отклонений, перенапряжений, провалов напряжения (ф1,ф2,ф3): диапазон измерений 2…600 (ф-н) / 2 … 1000 (ф-ф); длительность аномалий не более ± 10 мс (для f=50 гц); разрешение 0,2 в; погрешность измерения не более ± (1 % + 2 ед.сч.); пределы отклонений не более ± 30 % un (с шагом 1%); интервал регистрации 1, 2, 5, 10, 30 с; 1, 2, 5, 10, 15, 30, 60 мин. регистрация бросков тока: погрешность измерения не более ± (1 % + 0,4% от предела измерения). регистрация импульсов напряжения : диапазон измерений ± 6000 в; максимально разрешение 1 в; погрешность измерения не более ± (2 % + 60 в) – для медленных импульсов; не более ± (10 % + 100 в) – для быстрых импульсов; длительность импульса от 5 мкс до 160 мкс – быстрые импульсы от 78 мкс до 2,5 мс – медленные импульсы. сила тока (in, i1, i2, i3) : диапазон измерений 10…1000 а (стандартные клещи 1 а/ мв); 1…300/3000 а (токовая петля до 300 а или до 3000 а); максимальное разрешение 0,1 а; коэфф. трансформации 1 в = предел измерения по току ; защита от перегрузки по входу 5 в; погрешность измерения не более ± (0,5 % + 0,06% от конца шкалы); форма входного сигнала trms (скз сигнала произвольной формы), к ампл. ≤ 3 входной импеданс не более 510 ком. измерение мощности активной, реактивной, полной (p, q, s) : диапазон измерений 0,1 вт – 9,999 мвт; максимальное разрешение 0,1 вт ; погрешность измерения  не более ± (1,0% + 6 ед. счета) - при cos φ&gt;0,5. измерение энергии (активной, реактивной, полной): диапазон измерений 0,1 вт – 9,999 мвт ; разрешение  0,1 вт; погрешность измерения  не более ± (1,0% + 6 ед. счета) - при cos φ&gt;0,5.  общие данные :дисплей tft, сенсорный, подсветка, разрешение не менее 320х240, не менее 65536 цветов; операционная система oc windows ce, интерфейс usb ;память  не менее 16 мб ; расширение с использованием компакт-флэш . регистрация данных  : условия эксплуатации  0 °с … +40 °с, отн. влажность &lt; 80 %; напряжение питания  3,7 в (li-ion) или 100 – 240 в, 50-60 гц (с адаптером ac/dc); исполнение  кат. iv ~600 в (ф-н), ~1000 (ф-ф) ; изоляция – не менее класс 2 (двойная), защита от загрязнений – не менее класс 2; габаритные размеры  не более 235 х 165 х 75 мм; масса не более 1 кг. </t>
  </si>
  <si>
    <t>Люксметр</t>
  </si>
  <si>
    <t xml:space="preserve">Диапазон измерений освещенности, лк 1,0-200 000. Предел допускаемой основной относительной погрешности измерения освещённости, % (не более) ±6,0 Время непрерывной работы прибора, ч, не менее 8,0. Рабочие условия эксплуатации прибора: 1) температура окружающего воздуха, °С от 0 до 40; 2) относительная влажность воздуха при температуре окружающего воздуха 25°С, % 65±15; 3) атмосферное давление, кПа 86-107. Масса прибора, кг (не более) 0,4. </t>
  </si>
  <si>
    <t>Гигрометр</t>
  </si>
  <si>
    <t xml:space="preserve">   Диапазоны измерения: относительной влажности, (% отн.)  10-95 ;температуры, (°C)  0...+50; Погрешность измерения: относительной влажности,(% отн)  не более ±3 (10-95%) ;
  температуры, (°C) не более ±0,5; Разрешение: относительной влажности, (% отн) 0,1; температуры, (°C) 0,1; Рабочие условия эксплуатации прибора: температура окружающего воздуха, (°C) от 0 до +50. Масса прибора, (гр.) не более 195. Габариты, (мм) не более 182x90x40. </t>
  </si>
  <si>
    <t>Анемометр крыльчатый</t>
  </si>
  <si>
    <t xml:space="preserve">Температура хранения -40...+85°C; Рабочая температура -20...+50°C; Срок службы батареи без подзарядки не менее 80 часов; Корпус-ABS; Зонд крыльчатка диаметром в пределах 16 мм и телескопическим зондом до 890 мм;Габаритные размеры не более182x64x40 мм; Вес- не более 325 г. </t>
  </si>
  <si>
    <t>Измеритель плотности тепловых потоков и температуры</t>
  </si>
  <si>
    <t xml:space="preserve">Диапазон измерения плотности тепловых потоков, Вт/м2 10...999; Диапазон измерения температуры, С
-30...+70; Диапазон определения сопротивления теплопередаче, м2-К/Вт 0,05...5; Относительная погрешность измерения плотности тепловых потоков, не более, % ±6; Абсолютная погрешность измерения температуры, не более, °С ±0.2; Длительность наблюдений (режим самописца), час
1...400; Интервал измерений (режим самописца), мин 1...180; Габаритные размеры, мм не более :    - электронного блока - модуля  - преобразователя теплового потока - преобразователя температуры (контактный) 175х90х30; 117х80х32; ø10x52, ø27х2 ø12х4; Масса прибора с одним модулем, не более, кг 1,5. </t>
  </si>
  <si>
    <t>Вода питьевая, в 19 литровых бутылях. Цена указана без учета емкости для воды (бутыля). Питьевая вода, не менее 8 степеней очистки, бутыли из поликарбоната. Озонированная, насыщенная кислородом. С содержанием йода и фтора.</t>
  </si>
  <si>
    <t xml:space="preserve">Память не менее 200; Температура хранения -20 … +50 °C; Рабочая температура -5 … +45 °C; Вес не более 600 г.; Габариты не более 270 x 90 x 65 мм. Необходимый комплект поставки: газоанализатор (О2, CO 0…4 000 ппм , NO 0…3 000 ппм, расчет СО2, NOх ,измерение температуры,тяги,давления ,определение КПД, потери тепла с дымовыми газами), встроенный аккумулятор, модульный зонд для отбора пробы, рабочая длина в пределах 300 мм, термопарой NiCr-Ni, Тмакс не менее + 500°C , шлангом не менее 2,2 м. Необходмый комплект поставки: блок питания 100-240 В для работы от сети и зарядки аккумулятора, базисный кейс, запасные фильтры (не менее 10 шт.) </t>
  </si>
  <si>
    <t>Комплект состоит из: Тележка с 3 полками (размер полки 832 мм. х 546 мм., общая высота 1041 мм.,) ; Тележка с полиэтиленовыми лотками, 2 полки (общие габариты :810 мм.х470 мм.х1050 мм.); Тележка с 2 лотками из нержавеющей стали (общие габариты :1050 мм.х558 мм.х948 мм.); Холодильник лабораторный  LR207C; Пипеточный дозатор eLine переменного объема  одноканальный 50 млк -   1000 мкл; Система получения  чистой и ультрачистой воды Direct-Q 3 UV; Вакуумный насос для лиофилизатора Lyotrap. Подробная характеристика согласно технической спецификации</t>
  </si>
  <si>
    <t>Комплект состоит из: Цифровой подогреватель для термоблоков Stuart; Нагревательный блок для пробирок и одного термометра алюминиевый для 20 конических 1,5 мл пробирок, Stuart; Secador® 3.0 автоматический шкаф-эксикатор SCIENCEWARE®; Морозильный шкаф -20, с аварийной сигнализацией LGPv6520, Liebherr; Весы аналитические CPA225D, Sartorius.  Подробная характеристика согласно технической спецификации</t>
  </si>
  <si>
    <t>Комплект состоит из: Цитоцентрифуга Cytospin 4; 8-канальная пипетка Eppendorf Research Plus переменного объема от 30 до  300 мкл.  Подробная характеристика согласно технической спецификации</t>
  </si>
  <si>
    <t>Комплект состоит из: Измеритель лазерной мощности (LaserCheck); Лазерный измеритель Field Mate; Измеритель лазерной мощности и энергии FieldMaxII-TOP; Система оптического модулятора MC1F10 10-slot  (36"); Лазерный измеритель мощности и энергии / LabMax TOP with GPIB Laser Power and Energy Meter; Универсальный диспетчер с 4 осями (Newport) / 4-axis universal controller; Высокоточная линейная платформа (Newport) / High precision linear stage; Крепитель Регулятор модель 102 / Conoptics model 102 modulator mount; Высоковольтный нажимно-вытяжной усилитель мощности Модель 250 / Conoptics model 250 driver high voltage push-pull power amplifier; Электро-Оптический модулятор / Electro-optical modulator; Оптический изолятор / Conoptics 713A optical isolator; SR844 Синхронный усилитель 200 МГц / Lock-in amplifier; Лазер Милления прайм 532 нанометра для непрерывных волн / Millenia Laser; Лазер Цунами/ Tsunami Laser; Комплект выравнивания мощности лазера /Laser alignment kit; Карданное передающее крепление / Gimbal transmitting mount; Сенсор для измерения энергии лазерных импульсов в диапазоне от 250 до 500 / Energy Max Sensor  G50MB-LE; Бесступенчато-регулируемый аттенюатор энергии лазерных импульсов / Continuous variable attenuator C-VARM; Фиксированный аттенюатор энергии лазерных импульсов / BeamCUBE fixed attenuator; Сенсор для измерения энергии лазерных импульсов в диапазоне от 1,5 до 3 / Energy Max Sensor G50MB-YAG. Подробная характеристика согласно технической спецификации</t>
  </si>
  <si>
    <t>Лабораторная посуда  и расходные материалы для обеспечения деятельности учебных лабораторий Школы наук и технологий. Подробная характеристика согласно технической спецификации</t>
  </si>
  <si>
    <t>Температура -100,0...1800,0* оC; Погрешность относительная не более ±0,5+(*) %; Относительная влажность 3...97 %; Погрешность абсолютная не более ±3%; Дисплей ЖКИ; Питание 2х1,5 В; Габариты не более 185х60х35 мм; Масса не более 0,2 кг; Необходмый комплект поставки: зонд поверхностный прямой (-20...250 °С, L= не менее 150 мм) . Зонд погружной (-40...200 °С, L= не менее 150 мм)</t>
  </si>
  <si>
    <t>Оборудование для лабораторий химической инженерии Школы инженерии: комплект 1</t>
  </si>
  <si>
    <t xml:space="preserve">Насос электрический постоянного тока 
</t>
  </si>
  <si>
    <t>Насос постоянного тока     
    Глубина всасывания, метр:  до 30
Производительность, м3/час: 1,6...2,8
Напряжение постоянного тока в вольтах: 24...60
Мощность, Вт: 400…600
Диаметр, мм: не более 110
Длина, мм не более: 700
Вес, кг: не более 12 . Выходное отверстие, дюйм 3/4"...1 1/4"</t>
  </si>
  <si>
    <t>Контроллер</t>
  </si>
  <si>
    <t xml:space="preserve">15 календарных дней со дня вступления в силу договора 
</t>
  </si>
  <si>
    <t>Жидкий азот для обеспечения деятельности учебных и научных лабораторий ЧУ"NURIS"</t>
  </si>
  <si>
    <t>подпункт 20</t>
  </si>
  <si>
    <t>Азот жидкий, объемная доля не менее 99,993%</t>
  </si>
  <si>
    <t>кг</t>
  </si>
  <si>
    <t>Проведение планово-предупредительного ремонта SPR биосенсора, в рамках реализации проекта "Создание оптического диагностического биосенсора на основе магнитных наночастиц и квантовых точек"</t>
  </si>
  <si>
    <t>подпункт 31</t>
  </si>
  <si>
    <t xml:space="preserve">Планово-предупредительный ремонт включает в себя: проверка системы; пневматическая проверка; проверка регулирования температуры; проверка оптического блока; автоматическое смазывание и калибровка; насосный регулировочный механизм и смазка; обслуживание инъекционного распылителя; проверка вставки чипа; чистка жидкостной системы.                                          </t>
  </si>
  <si>
    <t>252 календарных дня со дня вступления в силу Договора</t>
  </si>
  <si>
    <t>Микропроцессорный контроллер постоянного тока
 Номинальное напряжение, В  15..24  
Максимальный ток нагрузки, А 6...14
Максимальная мощность, Вт 300-400 Вт Максимальное напряжение разомкнутой цепи, В 35...40</t>
  </si>
  <si>
    <t>Микропроцессорный контроллер постоянного тока                                    
Номинальное напряжение, В  24...45  
Максимальный ток нагрузки, А 6...14
Максимальная мощность, Вт 500-600 Вт       Максимальное напряжение разомкнутой цепи, В 40...80</t>
  </si>
  <si>
    <t>Микропроцессорный контроллер постоянного тока
 Номинальное напряжение, В  60..90 
Максимальный ток нагрузки, А 6...14
Максимальная мощность, Вт 1000-1200 Вт. Максимальное напряжение разомкнутой цепи, В 80...120</t>
  </si>
  <si>
    <t>Насос постоянного тока     
    Глубина всасывания, метр:  до 60
Производительность, м3/час: 1,2…2,4
Напряжение постоянного тока в вольтах: 12…24
Мощность, Вт: 1000...1200
Диаметр, мм: не более 100
Длина, мм:не более 500
Вес, кг: не более 8</t>
  </si>
  <si>
    <t>Обеспечение периодическими изданиями</t>
  </si>
  <si>
    <t>Услуга включает позиционирование, разработку ключевых корпоративных элементов брендбука: разработка платформы бренда (анализ казахстанского и международного рынка/конкурентов, портрет целевой аудитории, позиционирование, видение, миссия и др.), ключевые корпоративные элементы (логотип, корпоративная текстура, цветовое решение и др.), разработка элементов бренд-бука и маркетинговых материалов (Business print, дизайн и верстка печатных материалов, шаблон ppt презентации и др.). Подробная характеристика согласно технической спецификации.</t>
  </si>
  <si>
    <t>78 календарных дня со дня вступления в силу Договора</t>
  </si>
  <si>
    <t>г. Алматы</t>
  </si>
  <si>
    <t>Изготовление имиджевой продукции</t>
  </si>
  <si>
    <t>подпункт 40</t>
  </si>
  <si>
    <r>
      <t>Изготовление имиджевой продукции: производство видеоролика (хронометраж 180 сек.: постановочная и репортажная съемка, компьютерная графика, визуализация 3D Мастер-плана Научного парка, на каз., рус. и англ. языках), имиджевых иформационно-презентационных материалов (брошюра, буклет, пакет, roll-up, папка-органайзер, флэш накопитель, ручка и др.) и выставочного стенда (общая площадь 15 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, участие в Астанинском экономическом форуме) Научного парка Назарбаев Университета. Подробная характеристика согласно технической спецификации.</t>
    </r>
  </si>
  <si>
    <t>Осушитель воздуха</t>
  </si>
  <si>
    <t>запрос ценовых предложении</t>
  </si>
  <si>
    <t>Обрабатываемый воздух:номинальный расход воздуха: не более 420м3/ч.,статистическое давление: 200Па., мощность электродвигателя вентилятора: не менее 0,37кВт. Реактивационный воздух:номинальный расход воздуха: не более 155м3/ч.,статистическое давление: 200Па. Общая мощность: не менее 4,57Квт..Мощность нагревателя: не менее 4,2кВт., температура нагрева: не более 95°C. Рабочая температура: -20°C/+40°C., рабочая модность приводного электродвигателя: 10Вт.,максимальный уровень шума: не более 66дБА (без воздуховода)., стандартный воздушный фильтр: EU3., класс защищенности IEC (устройства): IP44., класс защиты по IEC (электрической панели): IP54., класс изоляции обмотки электродвигателя вентилятора: F., класс изоляции обмотки приводного электродвигателя: F., температура срабатывания защиты от перегрева: 160+-5., номинальная нагрузка реле дистанционного включения: не более 2А, 250В., контакт аварийной сигнализации: не более 2А, 250В, управляющее напряжения: 24В. Габариты (Ширина * глубина  *высота): не более 715мм* 590мм* 1252мм, вес: не более 125кг. Необходимый комплект поставки: система регулирования влажности с аварийной сигнализацией и индикацией.</t>
  </si>
  <si>
    <t xml:space="preserve">75 календарных дней со дня вступления в силу договора 
</t>
  </si>
  <si>
    <t>Реагентный диспенсер</t>
  </si>
  <si>
    <t>Система с разливочной системой XY c моторизованной осью Z и полностью запрограммированными координатами, распределительными параметрами со способностью непрерывного или индивидуального дозирования линий и точек. Повторяемость количественных распылений на покрытии: ± 1% (распределительной линии), динамический диапазон распределения: 1 мКл/ см - 22 МКл/ см, Повторяемость скользящих наконечников для многочисленных тонких линий:± 1% (распределительной линии), минимальная ширина сплошной линии: 0,33 мм (в зависимости от реологических свойств и свойств подложки, динамический диапазон распределения: 5 NL - 4 мКл, точность позиционирования: ± 10 мкм в одной оси и ± 20 мкм в две оси, размеры не более : 17 "х 14" х 16 ", вес: не более 25 кг, 110/220 В переменного тока, 50-60 Гц, требования к воздуху: подача воздуха; 45-60 фунтов на квадратный дюйм, область диспенсера: 450 мм x 70 мм, режимы распределения:два скользящих  наконечника для многочисленных тонких линий с индивидуальными шприцевыми насосами,  количественные распыления на покрытие,  один дозатор распыления линиями и каплями с индивидуальным шприцевым насосом, зондирование части с плохой маркировкой, контроль  влажности, вакуум-насос, реагент Дегазатор</t>
  </si>
  <si>
    <t>исключена</t>
  </si>
  <si>
    <t>с 06 января 2014 года по 31 декабря 2014 года</t>
  </si>
  <si>
    <t>Имущественный найм (аренда) нежилого помещения</t>
  </si>
  <si>
    <t>с 1 января по 30 ноября 2014 года</t>
  </si>
  <si>
    <t>Аренда офисных и лабораторных помещений 8,9 блоков общей площадью не менее 2675,8 мх2</t>
  </si>
  <si>
    <t>Проведение рентгеноструктурных анализов в рамках реализации проекта "Дизайн и синтез органических нелинейно-оптических материалов"</t>
  </si>
  <si>
    <t xml:space="preserve">Фазовый анализ поликристаллических объектов и исследование текстур; получение полного набора интенсивностей отражений от монокристалла; определение кристаллических структур порфиринов при различных внешних условиях; доработка и интерпретация данных рентгеноструктурного анализа для 10 образцов.                                                                                           </t>
  </si>
  <si>
    <t>с даты вступления в силу договора до 30 августа 2014 года</t>
  </si>
  <si>
    <t xml:space="preserve">01609-2280 Вустер, Инститьют Роуд 100 штат Массачусетс 
</t>
  </si>
  <si>
    <t>Лабораторные  расходные материалы для обеспечения деятельности учебных лабораторий (мастерских): комплект 1</t>
  </si>
  <si>
    <t xml:space="preserve">Рукав кислородный, метчики, плашки, резцы, сверла, фрезы, патроны сверлильные.  Подробное описание согласно технической спецификации  </t>
  </si>
  <si>
    <t>60 календарных дней со дня вступления в силу Договора</t>
  </si>
  <si>
    <t>Комплект состоит из 43 позиций. Подробная характеристика согласно технической спецификации</t>
  </si>
  <si>
    <t>Жидкий гелий</t>
  </si>
  <si>
    <t>Жидкий гелий в сосудах Дьюара, содержание гелия 99,9999 % об., примеси не более: неон не более 0,10, водород не более 0,05, кислород+ аргон не более 0,30, азот не более 0,30, углеводороды ( сумма) не более 0,10, вода не более 0,15, общее содержание примесей не более 1,00</t>
  </si>
  <si>
    <t>литр</t>
  </si>
  <si>
    <t>cо дня вступления в силу договора до 31 декабря 2014 года</t>
  </si>
  <si>
    <t>Лабораторные расходные материалы для обеспечения деятельности Лаборатории интеллектуальных систем и энергоэффективности комплект 1</t>
  </si>
  <si>
    <t>Лабораторные расходные  материалы для реализации 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</si>
  <si>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90 календарных дней со дня вступления в силу Договора</t>
  </si>
  <si>
    <t>Лабораторные мыши линии BALB/CJ. В количестве: 15 особей мужского пола и 35 особей женского пола. Возраст от 3 до 5 недель</t>
  </si>
  <si>
    <t>Лабораторные  расходные материалы для обеспечения деятельности учебных лабораторий Школы наук и технологий: комплект 2</t>
  </si>
  <si>
    <t>Лабораторные расходные материалы для обеспечения
деятельности лаборатории иммунобиологии комплект 1</t>
  </si>
  <si>
    <t>Забор биологического материала для реализации
проекта "Исследование циркулирующих микрочастиц у пациентов с раком мозга и колоректальным раком"</t>
  </si>
  <si>
    <t xml:space="preserve">Забор биологического материала у 45 пациентов для микробиологических исследований. Подробное описание согласно технической спецификации.
</t>
  </si>
  <si>
    <t>г. Астана, ул. Манаса,17</t>
  </si>
  <si>
    <t xml:space="preserve">Сервисное обслуживание прецизионного кондиционера   </t>
  </si>
  <si>
    <t xml:space="preserve">Сервисное обслуживание системы газоснабжения  </t>
  </si>
  <si>
    <t>Лабораторные расходные материалы для реализации проекта "Исследование циркулирующих микрочастиц у пациентов с раком мозга и колоректальным раком". Подробная характеристика согласно технической спецификации.</t>
  </si>
  <si>
    <t xml:space="preserve">Ежемесячное проведение следующих мероприятий: проверка и диагностика  внутреннего блока прецизионного кондиционера; настройка и ремонт пульта управления; калибровка датчиков температуры; настройка системы охлаждения; чистка каналов слива конденсаторов;  настройка новых параметров. Полное описание согласно технической  спецификации </t>
  </si>
  <si>
    <t xml:space="preserve">Ежемесячное проведение следующих мероприятий: диагностика, общий технический осмотр, очистка,смазка, замена износившихся прокладок  системы газоснабжения, контроль возможных утечек, контроль соответствия подключений потребителей заявленным маркам газа. Полное описание согласно технической  спецификации </t>
  </si>
  <si>
    <t>210 дней со дня вступления в силу Договора</t>
  </si>
  <si>
    <t>Лабораторные расходные материалы для обеспечения
деятельности учебных лабораторий электротехники Школы инженерии:комплект 1</t>
  </si>
  <si>
    <t>70 календарных дней со дня вступления в силу Договора</t>
  </si>
  <si>
    <t>Лабораторные расходные материалы для обеспечения
деятельности научных лабораторий:комплект 1</t>
  </si>
  <si>
    <t>Лабораторные расходные материалы для реализации проекта "Детектирование фазового перехода в тугоплавких сплавах посредством наносекундой лазерной акустики". Подробная характеристика согласно технической спецификации.</t>
  </si>
  <si>
    <t>Лабораторные расходные материалы для обеспечения деятельности учебных лабораторий электротехники Школы инженерии. Подробная характеристика согласно технической спецификации.</t>
  </si>
  <si>
    <t>Безколлекторный серводвигатель с аналоговыми датчиками Холла. Вес мотора не более - 13 г. без редуктора; диаметр электродвигателя не более 12мм; длина без учета вала не менее - 26мм; корпус - алюминиевый анодированный; номинальное напряжение не более 6 В; диапазон рабочей температуры - от -20 до 100 С; пусковой момент без редуктора не менее 7,19 мНм; выходная мощность без редуктора на 40000 rpm - не менее 9,6 Вт. Скорость без нагрузки  не менее 20100 rpm. Для каждого электродвигателя требуется редуктор соотношением не менее 235:1; диаметром не более 12мм;</t>
  </si>
  <si>
    <t>Адаптер для подключения  и настройки параметров контроллера движения через RS232 или CAN интерфейс. Вес не более 21 г.; диапазон рабочей температуры - от -10 до 65С. Размеры:  длина не более 47,5мм; ширина не более 31,5мм; высота не более 15мм.</t>
  </si>
  <si>
    <t>85 календарных дней  со дня вступления в силу договора</t>
  </si>
  <si>
    <t>Электродвигатель</t>
  </si>
  <si>
    <t>Адаптер</t>
  </si>
  <si>
    <t>Контроллер движения безколлекторных серводвигателей (с аналоговыми датчиками Холла) с 4-квадрантным управлением. Интерфейс - RS232. Потребляемое напряжение от 5 до 30 В; Вес не более 16 г.; диапазон рабочей температуры - от -25 до 85 С;  программная память не менее 3,3 kWord; максимальный постоянный выходной ток не менее 2 А; ток в режиме ожидания не более 0,04 А; диапазон скорости - от 5 до 30000 rpm; частота сканирования - не менее 200 микросек; частота широтно-импульсной модуляции - 78,12 kHz.</t>
  </si>
  <si>
    <t>45 календарных дней  со дня вступления в силу договора</t>
  </si>
  <si>
    <t xml:space="preserve">Вес: не менее 18 кг. Полезная нагрузка: не менее 5 кг. Зона досягаемости: не менее 850 мм. Диапазон объема движений сочленений: не менее 360⁰ для всех соединений. Скорость: Соединение макс. 180 ⁰/сек, интсрумент примерно 1 м/сек. Стабильность позиционирования: не более 0.1 мм. Площадь у основания: не менее Ø149 мм. Степень свободы: не менее 6 шарнирных соединений. Размер блока управления (Ш*В*Г): не менее 475*423*268 (мм). Порты ввода-вывода: не менее 10 цифровых входов, не менее 10 цифровых выходов, не менее 4-х аналоговых входа, не менее 2-х аналоговых выхода. Ввод-вывод электропитания: до 24 В 1200 мА в блоке управления и 12 В/24 В 600 мА в инструменте. Связь: гнезда TCP/IP-Ethernet, Modbus TCP. Программирование: не менее 1-го полископического графического интерфейса пользователя. Наличие сенсорного экрана с креплением, не менее 12-дюймовый. Уровень шума: сравнительно низкий. Потребляемая мощность: 200 Вт +/- 10 Вт при использовании стандартной программы. Материалы: алюминий, нержавеющая сталь, пластик АБС. Работоспособность  робота  при температурах от 0 до 50⁰С. Электропитание: 200-240 В переменного тока, 50-60 Гц. Кабель: не менее 6 метров между роботом и блоком управления, не менее 6 метров между сенсорным экраном и блоком управления. </t>
  </si>
  <si>
    <t xml:space="preserve">Вес: не менее 28,9 кг. Полезная нагрузка: не менее 10 кг. Зона досягаемости: не менее 1300 мм. Диапазон объема движений сочленений: не менее 360⁰ для всех соединений. Скорость: Соединение макс. 120/180 ⁰/сек, интсрумент примерно 1 м/сек. Стабильность позиционирования: не более 0.1 мм. Площадь у основания: не менее Ø190 мм. Степень свободы: не менее 6 шарнирных соединений. Размер блока управления (Ш*В*Г): не менее 475*423*268 (мм). Порты ввода-вывода: не менее 10 цифровых входов, не менее 10 цифровых выходов, не менее 4-х аналоговых входа, не менее 2-х аналоговых выхода. Ввод-вывод электропитания: до 24 В 1200 мА в блоке управления и 12 В/24 В 600 мА в инструменте. Связь: гнезда TCP/IP-Ethernet, Modbus TCP. Программирование: не менее 1-го полископического графического интерфейса пользователя. Наличие сенсорного экрана с креплением, не менее 12-дюймовый. Уровень шума: сравнительно низкий. Потребляемая мощность: 350 Вт +/- 10 Вт при использовании стандартной программы. Материалы: алюминий, нержавеющая сталь, пластик АБС. Работоспособность  робота  при температурах от 0 до 50⁰С. Электропитание: 200-240 В переменного тока, 50-60 Гц. Кабель: не менее 6 метров между роботом и блоком управления, не менее 6 метров между сенсорным экраном и блоком управления. </t>
  </si>
  <si>
    <t>Лазерный эллипсометр</t>
  </si>
  <si>
    <t>40 календарных дней  со дня вступления в силу договора</t>
  </si>
  <si>
    <t>Модульный потенциостат/гальваностат</t>
  </si>
  <si>
    <t>98 календарных дней  со дня вступления в силу договора</t>
  </si>
  <si>
    <t>Лабораторные  расходные материалы для обеспечения деятельности учебных лабораторий Школы наук и технологий: комплект 3</t>
  </si>
  <si>
    <t>в течение 60 календарных дней со дня вступления в силу Договора</t>
  </si>
  <si>
    <t xml:space="preserve">Лабораторная мебель </t>
  </si>
  <si>
    <t>100 календарных дней со дня вступления в силу Договора</t>
  </si>
  <si>
    <t>Консультационные услуги по проекту: "Комплексная оценка последствий принятия Республикой Казахстан политик и мер в области энергетики, экономики и климата посредством технико-экономического моделирования"</t>
  </si>
  <si>
    <t xml:space="preserve">Содействие в реклассификации и составлении региональных энергетических балансов; проверка энергетических потоков и эффективности, устранения расхождений, балансирование потоков энергии в региональных топливно-энергетических балансах; помощь в строительстве новых 3-х региональных моделей Казахстана с нуля; оказание помощи в улучшении представительства Казахстана в существующей TIMES-казахстанской модели; создание новых сценариев с существующей TIMES- казахстанской модели </t>
  </si>
  <si>
    <t>г.Астана, Республика Казахстан
г.Рим, Итальянская Республика</t>
  </si>
  <si>
    <t xml:space="preserve">со дня вступления в силу договора до 29 августа 2014 года </t>
  </si>
  <si>
    <t>Лабораторные расходные материалы для обеспечения
деятельности лаборатории иммунобиологии комплект 2</t>
  </si>
  <si>
    <t>Лабораторные расходные материалы для обеспечения
деятельности лаборатории иммунобиологии комплект 3</t>
  </si>
  <si>
    <t>Лабораторные расходные материалы для реализации проекта "Анализ механизмов регуляции динамики микротрубочек в нормальных и опухолевых клетках". Подробная характеристика согласно технической спецификации.</t>
  </si>
  <si>
    <t>со дня вступления в силу договора до 31 октября 2014 года.</t>
  </si>
  <si>
    <t>Комплект включает два типа потенциостата/гальваностата, модули к ним и программное обеспечение. Модульный потенциостат/гальваностат (тип 1)  для проведения измерения импеданса в диапазоне от 1 МОм до 100 ГОм, а также емкостного сопротивления от 0,1 пФ до 5000 Ф. Максимальное выходное напряжение: 30 В. Ширина полосы частот свыше 1 МГц. Количество соединений для электродов: до 4 шт. Диапазон потенциала: +/- 10 V. Применяемое напряжение: +/- 30 V. Максимальный ток: +/- 2 A. Диапазон тока: от 1 A до  10 nA, на 9 декадах.Модульный потенциостат/гальваностат (тип 2) для задания и измерения тока до 250 мА и задания и измерения напряжения в диапазоне ±10 В. максимальное выходное напряжение 100 В и возможность динамической iR-компенсации. Количество соединений для электродов: до 4 шт. Диапазон потенциала: +/- 10 V. Применяемое напряжение: +/- 100 V. Максимальный ток: +/- 250 мA. Диапазон тока: от 100 мA до  10 nA, на 8 декадах. Подробная характеристика согласно технической спецификации.</t>
  </si>
  <si>
    <t>Изучение перспективных  информационно-коммуникационных технологий  и их применение в различных секторах экономики: определение перспективных направлений развития информационно-коммуникационных технологий, сбор сведений о тенденциях применения  информационно-коммуникационных технологий в различных секторах экономики и предоставление Заказчику готового аналитического отчета. Подробная характеристика согласно технической спецификации.</t>
  </si>
  <si>
    <t>50 календарных дней  со дня вступления в силу договора</t>
  </si>
  <si>
    <t>Республика Казахстан, страны ближнего и дальнего зарубежья</t>
  </si>
  <si>
    <t>Источник света – полупроводниковый лазер, длина волны 635 нм,  время одиночного измерения – 1 мсек,  чувствительность к изменению толщины пленки – 0,1 монослоя,  чувствительность к изменению оптических констант – 0,001,  погрешность измерения толщины пленки – 0,3 нм,  погрешность измерения оптических констант – 0,01,  диапазон измеряемых толщин – 0 - 10000 нм,  пределы перемещения координатного столика: по двум координатам в плоскости образца – 0 – 25 мм,  вертикальное перемещение координатного столика – 0 – 20 нм,  регулировка угла наклона столика – 2 угловых градуса,  диапазон углов падения (от нормали) – 45-70, 90 угловых градусов,  диаметр рабочего зондирующего луча – 2 мм,  диаметр измеряемого образца – до 100 мм,  интерфейс – usb,  габаритные размеры эллипсометра (дхшхв) – не более 800х400х300 мм,  масса эллипсометра – не более 28 кг,  электропитание эллипсометра, однофазная сеть переменного тока – 220-240 в, 50 гц, необходимый комплект поставки: оптико-механический блок эллипсометра, управляющий компьютер на базе процессора intel core i3, калибровочный образец, лабораторный оптический практикум, лицензионное программное обеспечение</t>
  </si>
  <si>
    <t>Обзор отрасли информационно-коммуникационных технологий (ИКТ) в мире</t>
  </si>
  <si>
    <t>Изготовление емкостей (лотков) из полипропилена для разработки макетного образца солнечного водоподъемника в рамках проекта "Солнечный водоподъемник для отдаленных территорий Казахстана"</t>
  </si>
  <si>
    <t>Изготовление емкостей (лотков) из полипропилена в количестве 4-х штук. Подробная характеристика согласно технической спецификации.</t>
  </si>
  <si>
    <t>15 календарных дней со дня вступления в силу Договора</t>
  </si>
  <si>
    <t>60 календарных дней со дня вступления в силу договора</t>
  </si>
  <si>
    <t>Ультразвуковой расходомер жидкости с датчиком толщиномера</t>
  </si>
  <si>
    <t>Оказание услуг по обслуживанию здания (Технопарк)</t>
  </si>
  <si>
    <t xml:space="preserve">Уборка обслуживаемого здания; обеспечение внутри-объектового и пропускного режимов обслуживаемого здания.Подробная характеристика согласно технической спецификации </t>
  </si>
  <si>
    <t>Переводческие услуги: письменный двусторонний перевод (казахско-русский, русско-казахский) </t>
  </si>
  <si>
    <t>Письменный перевод текстовой информации с казахского языка на русский язык и с русского языка на казахский язык в количестве не менее 1200 страниц (1 страница – не менее 1800 знаков с пробелами)</t>
  </si>
  <si>
    <t>с даты вступления в силу договора до 31 декабря 2014 года</t>
  </si>
  <si>
    <t>Диаметр условного прохода трубопровода, мм 40÷2000.  Верхние пределы диапазонов измеряемого расхода, м3/ч 8÷40000. Основная погрешность, %  - при измерении объемного расхода  - не более ± 1.5, при измерении количества  не более ± 2.  Температура, оС контролируемой среды -10÷+150  - воздуха, окружающего БЭ-2 -20÷+50. Питание (внутренняя батарея или сетевой адаптер), B 9
  Время непрерывной работы без подзарядки аккумулятора не менее, ч (Возможна работа от сети переменного тока 220 В с использованием сетевого адаптера) 8,  Габариты, мм не более 100 х 290 х 420 Масса, кг, не более 6. Необходимый комплект поставки: датчик толщиномера</t>
  </si>
  <si>
    <t>Система автоматического пожаротушения  и контроля доступа</t>
  </si>
  <si>
    <t>Обеспечивает пожарную и общую безопасность с контролем доступа. В комплект входит: прибор пожарный, оповещатели свето-звуковые, извещатели магнитно-контактные, аккумуляторы, табло световые информационные, кнопки запуска, контроллеры доступа,  кабеля, двери металлические (внутренняя решетчатая, наружная сейфового типа).  Подробная характеристика согласно технической спецификации.</t>
  </si>
  <si>
    <t>90 календарных дней  со дня вступления в силу договора</t>
  </si>
  <si>
    <t>Лабораторные  расходные материалы для обеспечения деятельности учебных лабораторий Школы наук и технологий: комплект 4</t>
  </si>
  <si>
    <t>Лабораторные  расходные материалы для обеспечения деятельности учебных лабораторий Школы наук и технологий. Подробная характеристика согласно технической спецификации</t>
  </si>
  <si>
    <t xml:space="preserve">Прецизионные весы </t>
  </si>
  <si>
    <t xml:space="preserve">Прецизионные весы c внутренней калибровкой; Наибольший предел взвешивания-4100 гр; Дискретность 0,01 г; Размер чашки для взвешивания не более 168х180 мм, Габариты (ШхГхВ)  не более  чем 220х300х85 мм. Масса изделия  не более чем 2.8 кг. Материал платформы: нержавеющая сталь. Тип дисплея: ЖК с подсветкой. Класс точности-2. Питание 230V 50/60 Hz </t>
  </si>
  <si>
    <t xml:space="preserve"> 63 календарных дня со дня вступления в силу Договора</t>
  </si>
  <si>
    <t>Лабораторные расходные материалы для обеспечения деятельности Лаборатории микроскопии Междисциплинарного инструментального центра: комплект1</t>
  </si>
  <si>
    <t>Лабораторные расходные материалы для реализации проекта "Изучение органических солнечных батарей методами конфокальной и ближнепольной оптической спектроскопии".Подробная характеристика согласно технической спецификации</t>
  </si>
  <si>
    <t xml:space="preserve"> 30 календарных дней со дня вступления в силу Договора</t>
  </si>
  <si>
    <t>Лабораторные расходные материалы для обеспечения
деятельности учебных лаборатории машиностроения Школы инженерии: комплект 1</t>
  </si>
  <si>
    <t>Лабораторные расходные материалы для обеспечения деятельности учебных лаборатории машиностроения Школы инженерии</t>
  </si>
  <si>
    <t xml:space="preserve"> 90 календарных дней со дня вступления в силу Договора</t>
  </si>
  <si>
    <t>с 5 февраля по 31 октября 2014 года</t>
  </si>
  <si>
    <t xml:space="preserve">Лабораторная мебель для лабораторий химической инженерии и электротехники Школы инженерии. Комплект состоит из 25 позиций: лабораторные мойки, столы, тумбы, стулья, вытяжной колпак, шкафы, вытяжные шкафы, двери.  Подробная характеристика согласно технической спецификации </t>
  </si>
  <si>
    <t>3D камера</t>
  </si>
  <si>
    <t>запрос ценновых предложений</t>
  </si>
  <si>
    <t>Размеры: не менее 37х30х25 мм, тип сенсора: pmd фотоника  с изображением не менее 19k-S3, частота кадров до 90 кадров в секунду при 160х120 пикселях и фокусом не менее 90°, поле обзора: не менее 90° x 68°, освещенность длины волны: не менее850 нм, источник питания: USB интерфейс 2.0 с номинальным напряжением не менее 5В при 500 мА, лицензионный программный пакет для обработки и визуализации. API для Linux и Windows (32бит/64бит), MATLAB интерфейс для Windows  (32бит/64бит).</t>
  </si>
  <si>
    <t>60 календарных дней  со дня вступления в силу договора</t>
  </si>
  <si>
    <t>Лабораторные  расходные материалы для обеспечения деятельности учебных лабораторий Школы наук и технологий: комплект 5</t>
  </si>
  <si>
    <t>120 календарных дней со дня вступления в силу Договора</t>
  </si>
  <si>
    <t>3-х пальцевый захват</t>
  </si>
  <si>
    <t>Запрос ценовых предложений</t>
  </si>
  <si>
    <r>
      <t xml:space="preserve">Количество пальцев: 3; Количество фаланг в каждом пальце: 3; Количество приводов: 4; Обеспечение захвата: параллельный, обволакивающий; Вес: не менее 2.3 кг. Полезная нагрузка: не менее 10 кг. Диаметр объекта для обхвата: от 20 до 155мм. Полезная нагрузка на кончике пальца: не менее 2.5 кг. Сила сжатия: 15-60 Н. </t>
    </r>
    <r>
      <rPr>
        <sz val="10"/>
        <color theme="1"/>
        <rFont val="Times New Roman"/>
        <family val="1"/>
      </rPr>
      <t>Скорость закрывания: 22-110 мм/с. Рабочая температура: от -10 до 50 ⁰С. Номинальное напряжение питания: 24 В. Максимальный суммарный ток: 1.5 А. Минимальная потребляемая мощность(в состоянии покоя): 4.1Вт. Пиковая мощность: 36 Вт. Протоколы связи: EtherNet/IP, TCP/IP, DeviceNet, CANopen, EtherCAT, Modbus RTU. Программируемые параметры захвата: позиция, скорость и сила каждого пальца, поперечное управление пальца. Индикаторы состояния: питание, связь и ошибка. Обратная связь: обнаружение захвата, положение датчика и ток мотора. В комплект входит сам захват, механическая муфта, переходная пластина, кабель питания не менее 5 м, коммуникационный кабель не менее 5 м и кабель для конфигурации не менее 2 м.</t>
    </r>
  </si>
  <si>
    <t>50 календарных дней со дня вступления в силу договора</t>
  </si>
  <si>
    <t>Консультационные услуги по проекту: «Комплексная оценка последствий принятия Республикой Казахстан политик и мер в области энергетики, экономики и климата посредством технико-экономического моделирования». 
Этап II</t>
  </si>
  <si>
    <t>Консультационные услуги по проекту: «Развитие модели энергетической системы стран Каспийского региона»</t>
  </si>
  <si>
    <t>с 3 июля по 31 октября 2014 года.</t>
  </si>
  <si>
    <t>с даты вступления в силу договора по 2 июля 2014 года.</t>
  </si>
  <si>
    <t xml:space="preserve">Аренда жилого помещения для сотрудников Учреждения </t>
  </si>
  <si>
    <t>с 08 апреля 2014 года по 31 декабря 2014 года</t>
  </si>
  <si>
    <t>г. Астана пр.Кабанбай батыра дом 53/4, блок 38, кв.706</t>
  </si>
  <si>
    <t>(с дополнениями и изменениями по Приказу от 17 апреля 2014 года №036)</t>
  </si>
  <si>
    <t>Аренда жилого помещения, состоящие из 2-х комнат, общей площадью не менее 55.25 кв.м, с полным оснащением. Предоставляется сотруднику в количестве 1 чел.</t>
  </si>
  <si>
    <t>Климатическое моделирование РК путем внедрения новых типов парниковых газов в модель TIMES-Kazakhstan, расширение расчетно-временного периода в модели TIMES-Kazakhstan до  2050 года, а также cодействие в разработке научной статьи, содействие в разработке казахстанских региональных моделей с нуля для реклассификации топливно-энергетических балансов регионов Казахстана</t>
  </si>
  <si>
    <t>Обновление структуры торговли основными энергоресурсами. Оценка необходимых изменений с использованием новых механизмом отслеживания объемов инвестиций в энергоэффективность в модели TIMES-CAC-4R. Проведение расчетов выполнения обязательств по снижению выбросов парниковых газов странами Каспийского региона, улучшение структур Азербайджана, Туркменистана и Узбекистана в модели TIMES-CAC-4R. Расчета синергетического потенциала Каспийского региона при экспорте энергоресурсов, проведение анализа возможных экспортных путей энергоресурсов в Китай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</si>
</sst>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04"/>
      <scheme val="minor"/>
    </font>
    <font>
      <vertAlign val="superscript"/>
      <sz val="11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color indexed="8"/>
      <name val="Times"/>
      <family val="1"/>
    </font>
    <font>
      <sz val="11"/>
      <color theme="1"/>
      <name val="Times"/>
      <family val="1"/>
    </font>
    <font>
      <sz val="11"/>
      <color theme="1"/>
      <name val="Times New Roman"/>
      <family val="1"/>
    </font>
    <font>
      <sz val="11"/>
      <name val="Times"/>
      <family val="1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  <xf numFmtId="0" fontId="17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1" fillId="0" borderId="0"/>
  </cellStyleXfs>
  <cellXfs count="129">
    <xf numFmtId="0" fontId="0" fillId="0" borderId="0" xfId="0"/>
    <xf numFmtId="3" fontId="2" fillId="2" borderId="0" xfId="1" applyNumberFormat="1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4" fillId="2" borderId="1" xfId="4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3" fillId="3" borderId="2" xfId="2" applyNumberFormat="1" applyFont="1" applyFill="1" applyBorder="1" applyAlignment="1">
      <alignment horizontal="center" vertical="center" wrapText="1"/>
    </xf>
    <xf numFmtId="3" fontId="3" fillId="5" borderId="2" xfId="2" applyNumberFormat="1" applyFont="1" applyFill="1" applyBorder="1" applyAlignment="1">
      <alignment horizontal="center" vertical="center" wrapText="1"/>
    </xf>
    <xf numFmtId="3" fontId="10" fillId="4" borderId="2" xfId="2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3" fontId="10" fillId="5" borderId="2" xfId="2" applyNumberFormat="1" applyFont="1" applyFill="1" applyBorder="1" applyAlignment="1">
      <alignment horizontal="center" vertical="center" wrapText="1"/>
    </xf>
    <xf numFmtId="3" fontId="10" fillId="4" borderId="1" xfId="2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/>
    </xf>
    <xf numFmtId="3" fontId="2" fillId="3" borderId="1" xfId="2" applyNumberFormat="1" applyFont="1" applyFill="1" applyBorder="1" applyAlignment="1">
      <alignment horizontal="center" vertical="center" wrapText="1"/>
    </xf>
    <xf numFmtId="0" fontId="10" fillId="5" borderId="1" xfId="0" applyFont="1" applyFill="1" applyBorder="1"/>
    <xf numFmtId="3" fontId="2" fillId="4" borderId="2" xfId="2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3" fontId="2" fillId="5" borderId="2" xfId="2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3" fontId="3" fillId="2" borderId="9" xfId="1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11" applyNumberFormat="1" applyFont="1" applyFill="1" applyBorder="1" applyAlignment="1">
      <alignment horizontal="center" vertical="center" wrapText="1"/>
    </xf>
    <xf numFmtId="0" fontId="4" fillId="2" borderId="1" xfId="12" applyFont="1" applyFill="1" applyBorder="1" applyAlignment="1">
      <alignment horizontal="center" vertical="center" wrapText="1"/>
    </xf>
    <xf numFmtId="0" fontId="4" fillId="2" borderId="3" xfId="12" applyFont="1" applyFill="1" applyBorder="1" applyAlignment="1">
      <alignment horizontal="center" vertical="center" wrapText="1"/>
    </xf>
    <xf numFmtId="0" fontId="4" fillId="2" borderId="0" xfId="12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2" fillId="2" borderId="1" xfId="1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21" fillId="2" borderId="4" xfId="0" applyNumberFormat="1" applyFont="1" applyFill="1" applyBorder="1" applyAlignment="1">
      <alignment horizontal="left" vertical="center"/>
    </xf>
    <xf numFmtId="3" fontId="21" fillId="2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wrapText="1"/>
    </xf>
    <xf numFmtId="0" fontId="21" fillId="2" borderId="1" xfId="0" applyNumberFormat="1" applyFont="1" applyFill="1" applyBorder="1" applyAlignment="1">
      <alignment horizontal="left" vertical="center"/>
    </xf>
    <xf numFmtId="0" fontId="23" fillId="2" borderId="1" xfId="13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2" fillId="2" borderId="0" xfId="0" applyNumberFormat="1" applyFont="1" applyFill="1" applyAlignment="1">
      <alignment vertical="center" wrapText="1"/>
    </xf>
    <xf numFmtId="3" fontId="22" fillId="2" borderId="0" xfId="0" applyNumberFormat="1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6" borderId="0" xfId="0" applyFont="1" applyFill="1"/>
    <xf numFmtId="0" fontId="2" fillId="2" borderId="0" xfId="0" applyFont="1" applyFill="1"/>
    <xf numFmtId="3" fontId="4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3" fontId="4" fillId="2" borderId="1" xfId="1" applyNumberFormat="1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3" fontId="16" fillId="2" borderId="0" xfId="1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3" fontId="15" fillId="3" borderId="5" xfId="2" applyNumberFormat="1" applyFont="1" applyFill="1" applyBorder="1" applyAlignment="1">
      <alignment horizontal="center" vertical="center" wrapText="1"/>
    </xf>
    <xf numFmtId="3" fontId="15" fillId="3" borderId="7" xfId="2" applyNumberFormat="1" applyFont="1" applyFill="1" applyBorder="1" applyAlignment="1">
      <alignment horizontal="center" vertical="center" wrapText="1"/>
    </xf>
    <xf numFmtId="3" fontId="15" fillId="3" borderId="6" xfId="2" applyNumberFormat="1" applyFont="1" applyFill="1" applyBorder="1" applyAlignment="1">
      <alignment horizontal="center" vertical="center" wrapText="1"/>
    </xf>
    <xf numFmtId="0" fontId="9" fillId="4" borderId="5" xfId="4" applyNumberFormat="1" applyFont="1" applyFill="1" applyBorder="1" applyAlignment="1">
      <alignment horizontal="center" vertical="center" wrapText="1"/>
    </xf>
    <xf numFmtId="0" fontId="9" fillId="4" borderId="7" xfId="4" applyNumberFormat="1" applyFont="1" applyFill="1" applyBorder="1" applyAlignment="1">
      <alignment horizontal="center" vertical="center" wrapText="1"/>
    </xf>
    <xf numFmtId="0" fontId="9" fillId="5" borderId="5" xfId="4" applyNumberFormat="1" applyFont="1" applyFill="1" applyBorder="1" applyAlignment="1">
      <alignment horizontal="center" vertical="center" wrapText="1"/>
    </xf>
    <xf numFmtId="0" fontId="9" fillId="5" borderId="7" xfId="4" applyNumberFormat="1" applyFont="1" applyFill="1" applyBorder="1" applyAlignment="1">
      <alignment horizontal="center" vertical="center" wrapText="1"/>
    </xf>
    <xf numFmtId="0" fontId="9" fillId="5" borderId="6" xfId="4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3" fontId="11" fillId="5" borderId="5" xfId="2" applyNumberFormat="1" applyFont="1" applyFill="1" applyBorder="1" applyAlignment="1">
      <alignment horizontal="center" vertical="center" wrapText="1"/>
    </xf>
    <xf numFmtId="3" fontId="11" fillId="5" borderId="7" xfId="2" applyNumberFormat="1" applyFont="1" applyFill="1" applyBorder="1" applyAlignment="1">
      <alignment horizontal="center" vertical="center" wrapText="1"/>
    </xf>
    <xf numFmtId="3" fontId="11" fillId="5" borderId="6" xfId="2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9" fillId="4" borderId="6" xfId="4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</cellXfs>
  <cellStyles count="14">
    <cellStyle name="Normal 2" xfId="11"/>
    <cellStyle name="Гиперссылка" xfId="12" builtinId="8"/>
    <cellStyle name="Обычный" xfId="0" builtinId="0"/>
    <cellStyle name="Обычный 12" xfId="1"/>
    <cellStyle name="Обычный 15" xfId="3"/>
    <cellStyle name="Обычный 2" xfId="6"/>
    <cellStyle name="Обычный 2 2" xfId="13"/>
    <cellStyle name="Обычный 4 2" xfId="5"/>
    <cellStyle name="Финансовый" xfId="10" builtinId="3"/>
    <cellStyle name="Финансовый 12" xfId="4"/>
    <cellStyle name="Финансовый 12 2" xfId="8"/>
    <cellStyle name="Финансовый 7" xfId="2"/>
    <cellStyle name="Финансовый 7 2" xfId="9"/>
    <cellStyle name="Финансовый 7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09"/>
  <sheetViews>
    <sheetView tabSelected="1" view="pageBreakPreview" topLeftCell="B100" zoomScale="80" zoomScaleNormal="90" zoomScaleSheetLayoutView="80" workbookViewId="0">
      <selection activeCell="D102" sqref="D102"/>
    </sheetView>
  </sheetViews>
  <sheetFormatPr defaultRowHeight="15" x14ac:dyDescent="0.25"/>
  <cols>
    <col min="1" max="1" width="6.42578125" style="3" customWidth="1"/>
    <col min="2" max="2" width="26.85546875" style="17" customWidth="1"/>
    <col min="3" max="3" width="15" style="3" customWidth="1"/>
    <col min="4" max="4" width="125.7109375" style="16" customWidth="1"/>
    <col min="5" max="5" width="14.42578125" style="3" customWidth="1"/>
    <col min="6" max="6" width="8.140625" style="3" customWidth="1"/>
    <col min="7" max="7" width="18.28515625" style="9" bestFit="1" customWidth="1"/>
    <col min="8" max="8" width="19" style="9" customWidth="1"/>
    <col min="9" max="9" width="19.85546875" style="9" customWidth="1"/>
    <col min="10" max="10" width="25.140625" style="17" customWidth="1"/>
    <col min="11" max="11" width="16.5703125" style="17" customWidth="1"/>
    <col min="12" max="12" width="20.140625" style="17" customWidth="1"/>
    <col min="13" max="16384" width="9.140625" style="3"/>
  </cols>
  <sheetData>
    <row r="2" spans="1:12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94" t="s">
        <v>67</v>
      </c>
      <c r="K2" s="94"/>
      <c r="L2" s="94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94"/>
      <c r="K3" s="94"/>
      <c r="L3" s="94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94"/>
      <c r="K4" s="94"/>
      <c r="L4" s="94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43"/>
      <c r="K5" s="43"/>
      <c r="L5" s="43"/>
    </row>
    <row r="6" spans="1:12" x14ac:dyDescent="0.25">
      <c r="A6" s="1"/>
      <c r="B6" s="1"/>
      <c r="C6" s="115" t="s">
        <v>65</v>
      </c>
      <c r="D6" s="115"/>
      <c r="E6" s="115"/>
      <c r="F6" s="115"/>
      <c r="G6" s="115"/>
      <c r="H6" s="115"/>
      <c r="I6" s="115"/>
      <c r="J6" s="43"/>
      <c r="K6" s="43"/>
      <c r="L6" s="43"/>
    </row>
    <row r="7" spans="1:12" ht="15" customHeight="1" x14ac:dyDescent="0.25">
      <c r="A7" s="1"/>
      <c r="B7" s="1"/>
      <c r="D7" s="115" t="s">
        <v>66</v>
      </c>
      <c r="E7" s="115"/>
      <c r="F7" s="115"/>
      <c r="G7" s="115"/>
      <c r="H7" s="115"/>
      <c r="I7" s="115"/>
      <c r="J7" s="1"/>
      <c r="K7" s="1"/>
      <c r="L7" s="10"/>
    </row>
    <row r="8" spans="1:12" ht="15" customHeight="1" x14ac:dyDescent="0.25">
      <c r="A8" s="37"/>
      <c r="B8" s="37"/>
      <c r="C8" s="37"/>
      <c r="D8" s="116" t="s">
        <v>248</v>
      </c>
      <c r="E8" s="116"/>
      <c r="F8" s="116"/>
      <c r="G8" s="116"/>
      <c r="H8" s="116"/>
      <c r="I8" s="116"/>
      <c r="J8" s="37"/>
      <c r="K8" s="37"/>
      <c r="L8" s="37"/>
    </row>
    <row r="9" spans="1:12" ht="71.25" x14ac:dyDescent="0.25">
      <c r="A9" s="2" t="s">
        <v>1</v>
      </c>
      <c r="B9" s="2" t="s">
        <v>19</v>
      </c>
      <c r="C9" s="2" t="s">
        <v>2</v>
      </c>
      <c r="D9" s="2" t="s">
        <v>20</v>
      </c>
      <c r="E9" s="2" t="s">
        <v>3</v>
      </c>
      <c r="F9" s="2" t="s">
        <v>4</v>
      </c>
      <c r="G9" s="2" t="s">
        <v>5</v>
      </c>
      <c r="H9" s="2" t="s">
        <v>8</v>
      </c>
      <c r="I9" s="2" t="s">
        <v>9</v>
      </c>
      <c r="J9" s="2" t="s">
        <v>6</v>
      </c>
      <c r="K9" s="4" t="s">
        <v>18</v>
      </c>
      <c r="L9" s="2" t="s">
        <v>7</v>
      </c>
    </row>
    <row r="10" spans="1:12" ht="73.5" customHeight="1" x14ac:dyDescent="0.25">
      <c r="A10" s="20"/>
      <c r="B10" s="98" t="s">
        <v>34</v>
      </c>
      <c r="C10" s="99"/>
      <c r="D10" s="99"/>
      <c r="E10" s="99"/>
      <c r="F10" s="99"/>
      <c r="G10" s="99"/>
      <c r="H10" s="99"/>
      <c r="I10" s="99"/>
      <c r="J10" s="99"/>
      <c r="K10" s="99"/>
      <c r="L10" s="100"/>
    </row>
    <row r="11" spans="1:12" ht="27.75" customHeight="1" x14ac:dyDescent="0.25">
      <c r="A11" s="21"/>
      <c r="B11" s="109" t="s">
        <v>26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1"/>
    </row>
    <row r="12" spans="1:12" ht="189.75" customHeight="1" x14ac:dyDescent="0.25">
      <c r="A12" s="49">
        <v>1</v>
      </c>
      <c r="B12" s="48" t="s">
        <v>68</v>
      </c>
      <c r="C12" s="15" t="s">
        <v>50</v>
      </c>
      <c r="D12" s="48" t="s">
        <v>180</v>
      </c>
      <c r="E12" s="46" t="s">
        <v>11</v>
      </c>
      <c r="F12" s="46">
        <v>2</v>
      </c>
      <c r="G12" s="5">
        <f>7997300/1.12</f>
        <v>7140446.4285714282</v>
      </c>
      <c r="H12" s="5">
        <f t="shared" ref="H12:H13" si="0">F12*G12</f>
        <v>14280892.857142856</v>
      </c>
      <c r="I12" s="61">
        <f t="shared" ref="I12:I13" si="1">H12*1.12</f>
        <v>15994600</v>
      </c>
      <c r="J12" s="62" t="s">
        <v>179</v>
      </c>
      <c r="K12" s="47" t="s">
        <v>17</v>
      </c>
      <c r="L12" s="47" t="s">
        <v>15</v>
      </c>
    </row>
    <row r="13" spans="1:12" ht="191.25" customHeight="1" x14ac:dyDescent="0.25">
      <c r="A13" s="49">
        <v>2</v>
      </c>
      <c r="B13" s="78" t="s">
        <v>68</v>
      </c>
      <c r="C13" s="58" t="s">
        <v>50</v>
      </c>
      <c r="D13" s="79" t="s">
        <v>181</v>
      </c>
      <c r="E13" s="59" t="s">
        <v>11</v>
      </c>
      <c r="F13" s="59">
        <v>2</v>
      </c>
      <c r="G13" s="60">
        <f>9644040/1.12</f>
        <v>8610750</v>
      </c>
      <c r="H13" s="5">
        <f t="shared" si="0"/>
        <v>17221500</v>
      </c>
      <c r="I13" s="61">
        <f t="shared" si="1"/>
        <v>19288080</v>
      </c>
      <c r="J13" s="62" t="s">
        <v>179</v>
      </c>
      <c r="K13" s="47" t="s">
        <v>17</v>
      </c>
      <c r="L13" s="47" t="s">
        <v>15</v>
      </c>
    </row>
    <row r="14" spans="1:12" ht="126.75" customHeight="1" x14ac:dyDescent="0.25">
      <c r="A14" s="49">
        <v>3</v>
      </c>
      <c r="B14" s="38" t="s">
        <v>208</v>
      </c>
      <c r="C14" s="48" t="s">
        <v>14</v>
      </c>
      <c r="D14" s="15" t="s">
        <v>214</v>
      </c>
      <c r="E14" s="46" t="s">
        <v>11</v>
      </c>
      <c r="F14" s="46">
        <v>1</v>
      </c>
      <c r="G14" s="52">
        <v>599754</v>
      </c>
      <c r="H14" s="5">
        <f t="shared" ref="H14:H23" si="2">F14*G14</f>
        <v>599754</v>
      </c>
      <c r="I14" s="5">
        <f t="shared" ref="I14:I38" si="3">H14*1.12</f>
        <v>671724.4800000001</v>
      </c>
      <c r="J14" s="8" t="s">
        <v>207</v>
      </c>
      <c r="K14" s="48" t="s">
        <v>17</v>
      </c>
      <c r="L14" s="39" t="s">
        <v>15</v>
      </c>
    </row>
    <row r="15" spans="1:12" ht="128.25" customHeight="1" x14ac:dyDescent="0.25">
      <c r="A15" s="49">
        <v>4</v>
      </c>
      <c r="B15" s="53" t="s">
        <v>82</v>
      </c>
      <c r="C15" s="48" t="s">
        <v>14</v>
      </c>
      <c r="D15" s="15" t="s">
        <v>83</v>
      </c>
      <c r="E15" s="46" t="s">
        <v>81</v>
      </c>
      <c r="F15" s="46">
        <v>1</v>
      </c>
      <c r="G15" s="52">
        <v>89643</v>
      </c>
      <c r="H15" s="5">
        <f t="shared" si="2"/>
        <v>89643</v>
      </c>
      <c r="I15" s="5">
        <f t="shared" si="3"/>
        <v>100400.16</v>
      </c>
      <c r="J15" s="8" t="s">
        <v>207</v>
      </c>
      <c r="K15" s="48" t="s">
        <v>17</v>
      </c>
      <c r="L15" s="39" t="s">
        <v>15</v>
      </c>
    </row>
    <row r="16" spans="1:12" ht="133.5" customHeight="1" x14ac:dyDescent="0.25">
      <c r="A16" s="49">
        <v>5</v>
      </c>
      <c r="B16" s="54" t="s">
        <v>84</v>
      </c>
      <c r="C16" s="48" t="s">
        <v>14</v>
      </c>
      <c r="D16" s="15" t="s">
        <v>99</v>
      </c>
      <c r="E16" s="46" t="s">
        <v>11</v>
      </c>
      <c r="F16" s="46">
        <v>1</v>
      </c>
      <c r="G16" s="52">
        <v>460268</v>
      </c>
      <c r="H16" s="5">
        <f t="shared" si="2"/>
        <v>460268</v>
      </c>
      <c r="I16" s="5">
        <f t="shared" si="3"/>
        <v>515500.16000000003</v>
      </c>
      <c r="J16" s="8" t="s">
        <v>207</v>
      </c>
      <c r="K16" s="48" t="s">
        <v>17</v>
      </c>
      <c r="L16" s="39" t="s">
        <v>15</v>
      </c>
    </row>
    <row r="17" spans="1:12" ht="201.75" customHeight="1" x14ac:dyDescent="0.25">
      <c r="A17" s="49">
        <v>6</v>
      </c>
      <c r="B17" s="55" t="s">
        <v>85</v>
      </c>
      <c r="C17" s="48" t="s">
        <v>14</v>
      </c>
      <c r="D17" s="15" t="s">
        <v>86</v>
      </c>
      <c r="E17" s="46" t="s">
        <v>11</v>
      </c>
      <c r="F17" s="46">
        <v>1</v>
      </c>
      <c r="G17" s="52">
        <v>361607</v>
      </c>
      <c r="H17" s="5">
        <f t="shared" si="2"/>
        <v>361607</v>
      </c>
      <c r="I17" s="5">
        <f t="shared" si="3"/>
        <v>404999.84</v>
      </c>
      <c r="J17" s="8" t="s">
        <v>207</v>
      </c>
      <c r="K17" s="48" t="s">
        <v>17</v>
      </c>
      <c r="L17" s="39" t="s">
        <v>15</v>
      </c>
    </row>
    <row r="18" spans="1:12" ht="125.25" customHeight="1" x14ac:dyDescent="0.25">
      <c r="A18" s="49">
        <v>7</v>
      </c>
      <c r="B18" s="53" t="s">
        <v>87</v>
      </c>
      <c r="C18" s="48" t="s">
        <v>14</v>
      </c>
      <c r="D18" s="15" t="s">
        <v>105</v>
      </c>
      <c r="E18" s="46" t="s">
        <v>11</v>
      </c>
      <c r="F18" s="46">
        <v>1</v>
      </c>
      <c r="G18" s="52">
        <v>60625</v>
      </c>
      <c r="H18" s="5">
        <f t="shared" si="2"/>
        <v>60625</v>
      </c>
      <c r="I18" s="5">
        <f t="shared" si="3"/>
        <v>67900</v>
      </c>
      <c r="J18" s="8" t="s">
        <v>207</v>
      </c>
      <c r="K18" s="48" t="s">
        <v>17</v>
      </c>
      <c r="L18" s="39" t="s">
        <v>15</v>
      </c>
    </row>
    <row r="19" spans="1:12" ht="317.25" customHeight="1" x14ac:dyDescent="0.25">
      <c r="A19" s="49">
        <v>8</v>
      </c>
      <c r="B19" s="54" t="s">
        <v>88</v>
      </c>
      <c r="C19" s="48" t="s">
        <v>14</v>
      </c>
      <c r="D19" s="15" t="s">
        <v>89</v>
      </c>
      <c r="E19" s="46" t="s">
        <v>81</v>
      </c>
      <c r="F19" s="46">
        <v>1</v>
      </c>
      <c r="G19" s="52">
        <v>795848</v>
      </c>
      <c r="H19" s="5">
        <f t="shared" si="2"/>
        <v>795848</v>
      </c>
      <c r="I19" s="5">
        <f t="shared" si="3"/>
        <v>891349.76000000013</v>
      </c>
      <c r="J19" s="8" t="s">
        <v>207</v>
      </c>
      <c r="K19" s="48" t="s">
        <v>17</v>
      </c>
      <c r="L19" s="39" t="s">
        <v>15</v>
      </c>
    </row>
    <row r="20" spans="1:12" ht="81.75" customHeight="1" x14ac:dyDescent="0.25">
      <c r="A20" s="49">
        <v>9</v>
      </c>
      <c r="B20" s="38" t="s">
        <v>90</v>
      </c>
      <c r="C20" s="48" t="s">
        <v>14</v>
      </c>
      <c r="D20" s="15" t="s">
        <v>91</v>
      </c>
      <c r="E20" s="46" t="s">
        <v>81</v>
      </c>
      <c r="F20" s="46">
        <v>1</v>
      </c>
      <c r="G20" s="52">
        <v>43946</v>
      </c>
      <c r="H20" s="5">
        <f t="shared" si="2"/>
        <v>43946</v>
      </c>
      <c r="I20" s="5">
        <f t="shared" si="3"/>
        <v>49219.520000000004</v>
      </c>
      <c r="J20" s="8" t="s">
        <v>207</v>
      </c>
      <c r="K20" s="48" t="s">
        <v>17</v>
      </c>
      <c r="L20" s="39" t="s">
        <v>15</v>
      </c>
    </row>
    <row r="21" spans="1:12" ht="98.25" customHeight="1" x14ac:dyDescent="0.25">
      <c r="A21" s="49">
        <v>10</v>
      </c>
      <c r="B21" s="38" t="s">
        <v>92</v>
      </c>
      <c r="C21" s="48" t="s">
        <v>14</v>
      </c>
      <c r="D21" s="15" t="s">
        <v>93</v>
      </c>
      <c r="E21" s="46" t="s">
        <v>81</v>
      </c>
      <c r="F21" s="46">
        <v>1</v>
      </c>
      <c r="G21" s="52">
        <v>40125</v>
      </c>
      <c r="H21" s="5">
        <f t="shared" si="2"/>
        <v>40125</v>
      </c>
      <c r="I21" s="5">
        <f t="shared" si="3"/>
        <v>44940.000000000007</v>
      </c>
      <c r="J21" s="8" t="s">
        <v>207</v>
      </c>
      <c r="K21" s="48" t="s">
        <v>17</v>
      </c>
      <c r="L21" s="39" t="s">
        <v>15</v>
      </c>
    </row>
    <row r="22" spans="1:12" ht="89.25" customHeight="1" x14ac:dyDescent="0.25">
      <c r="A22" s="49">
        <v>11</v>
      </c>
      <c r="B22" s="38" t="s">
        <v>94</v>
      </c>
      <c r="C22" s="48" t="s">
        <v>14</v>
      </c>
      <c r="D22" s="15" t="s">
        <v>95</v>
      </c>
      <c r="E22" s="46" t="s">
        <v>81</v>
      </c>
      <c r="F22" s="46">
        <v>1</v>
      </c>
      <c r="G22" s="52">
        <v>172321</v>
      </c>
      <c r="H22" s="5">
        <f t="shared" si="2"/>
        <v>172321</v>
      </c>
      <c r="I22" s="5">
        <f t="shared" si="3"/>
        <v>192999.52000000002</v>
      </c>
      <c r="J22" s="8" t="s">
        <v>207</v>
      </c>
      <c r="K22" s="48" t="s">
        <v>17</v>
      </c>
      <c r="L22" s="39" t="s">
        <v>15</v>
      </c>
    </row>
    <row r="23" spans="1:12" ht="123" customHeight="1" x14ac:dyDescent="0.25">
      <c r="A23" s="49">
        <v>12</v>
      </c>
      <c r="B23" s="38" t="s">
        <v>96</v>
      </c>
      <c r="C23" s="48" t="s">
        <v>14</v>
      </c>
      <c r="D23" s="15" t="s">
        <v>97</v>
      </c>
      <c r="E23" s="46" t="s">
        <v>81</v>
      </c>
      <c r="F23" s="46">
        <v>1</v>
      </c>
      <c r="G23" s="52">
        <v>352679</v>
      </c>
      <c r="H23" s="5">
        <f t="shared" si="2"/>
        <v>352679</v>
      </c>
      <c r="I23" s="5">
        <f t="shared" si="3"/>
        <v>395000.48000000004</v>
      </c>
      <c r="J23" s="8" t="s">
        <v>207</v>
      </c>
      <c r="K23" s="48" t="s">
        <v>17</v>
      </c>
      <c r="L23" s="39" t="s">
        <v>15</v>
      </c>
    </row>
    <row r="24" spans="1:12" ht="135.75" customHeight="1" x14ac:dyDescent="0.25">
      <c r="A24" s="49">
        <v>13</v>
      </c>
      <c r="B24" s="58" t="s">
        <v>107</v>
      </c>
      <c r="C24" s="15" t="s">
        <v>14</v>
      </c>
      <c r="D24" s="58" t="s">
        <v>108</v>
      </c>
      <c r="E24" s="59" t="s">
        <v>81</v>
      </c>
      <c r="F24" s="59">
        <v>1</v>
      </c>
      <c r="G24" s="60">
        <v>124726</v>
      </c>
      <c r="H24" s="60">
        <v>124726</v>
      </c>
      <c r="I24" s="61">
        <f t="shared" si="3"/>
        <v>139693.12000000002</v>
      </c>
      <c r="J24" s="62" t="s">
        <v>110</v>
      </c>
      <c r="K24" s="47" t="s">
        <v>17</v>
      </c>
      <c r="L24" s="47" t="s">
        <v>15</v>
      </c>
    </row>
    <row r="25" spans="1:12" ht="138" customHeight="1" x14ac:dyDescent="0.25">
      <c r="A25" s="49">
        <v>14</v>
      </c>
      <c r="B25" s="15" t="s">
        <v>107</v>
      </c>
      <c r="C25" s="15" t="s">
        <v>14</v>
      </c>
      <c r="D25" s="15" t="s">
        <v>122</v>
      </c>
      <c r="E25" s="46" t="s">
        <v>81</v>
      </c>
      <c r="F25" s="46">
        <v>1</v>
      </c>
      <c r="G25" s="5">
        <v>308040</v>
      </c>
      <c r="H25" s="5">
        <v>308040</v>
      </c>
      <c r="I25" s="61">
        <f t="shared" si="3"/>
        <v>345004.80000000005</v>
      </c>
      <c r="J25" s="62" t="s">
        <v>110</v>
      </c>
      <c r="K25" s="47" t="s">
        <v>17</v>
      </c>
      <c r="L25" s="47" t="s">
        <v>15</v>
      </c>
    </row>
    <row r="26" spans="1:12" ht="123" customHeight="1" x14ac:dyDescent="0.25">
      <c r="A26" s="49">
        <v>15</v>
      </c>
      <c r="B26" s="15" t="s">
        <v>109</v>
      </c>
      <c r="C26" s="15" t="s">
        <v>14</v>
      </c>
      <c r="D26" s="15" t="s">
        <v>119</v>
      </c>
      <c r="E26" s="46" t="s">
        <v>81</v>
      </c>
      <c r="F26" s="46">
        <v>1</v>
      </c>
      <c r="G26" s="5">
        <v>11500</v>
      </c>
      <c r="H26" s="5">
        <v>11500</v>
      </c>
      <c r="I26" s="61">
        <f t="shared" si="3"/>
        <v>12880.000000000002</v>
      </c>
      <c r="J26" s="62" t="s">
        <v>110</v>
      </c>
      <c r="K26" s="47" t="s">
        <v>17</v>
      </c>
      <c r="L26" s="47" t="s">
        <v>15</v>
      </c>
    </row>
    <row r="27" spans="1:12" ht="123" customHeight="1" x14ac:dyDescent="0.25">
      <c r="A27" s="49">
        <v>16</v>
      </c>
      <c r="B27" s="15" t="s">
        <v>109</v>
      </c>
      <c r="C27" s="15" t="s">
        <v>14</v>
      </c>
      <c r="D27" s="15" t="s">
        <v>120</v>
      </c>
      <c r="E27" s="46" t="s">
        <v>81</v>
      </c>
      <c r="F27" s="46">
        <v>1</v>
      </c>
      <c r="G27" s="5">
        <v>20400</v>
      </c>
      <c r="H27" s="5">
        <v>20400</v>
      </c>
      <c r="I27" s="61">
        <f t="shared" si="3"/>
        <v>22848.000000000004</v>
      </c>
      <c r="J27" s="62" t="s">
        <v>110</v>
      </c>
      <c r="K27" s="47" t="s">
        <v>17</v>
      </c>
      <c r="L27" s="47" t="s">
        <v>15</v>
      </c>
    </row>
    <row r="28" spans="1:12" ht="123" customHeight="1" x14ac:dyDescent="0.25">
      <c r="A28" s="49">
        <v>17</v>
      </c>
      <c r="B28" s="15" t="s">
        <v>109</v>
      </c>
      <c r="C28" s="15" t="s">
        <v>14</v>
      </c>
      <c r="D28" s="15" t="s">
        <v>121</v>
      </c>
      <c r="E28" s="46" t="s">
        <v>81</v>
      </c>
      <c r="F28" s="46">
        <v>1</v>
      </c>
      <c r="G28" s="5">
        <v>34800</v>
      </c>
      <c r="H28" s="5">
        <v>34800</v>
      </c>
      <c r="I28" s="61">
        <f t="shared" si="3"/>
        <v>38976.000000000007</v>
      </c>
      <c r="J28" s="62" t="s">
        <v>110</v>
      </c>
      <c r="K28" s="47" t="s">
        <v>17</v>
      </c>
      <c r="L28" s="47" t="s">
        <v>15</v>
      </c>
    </row>
    <row r="29" spans="1:12" ht="173.25" customHeight="1" x14ac:dyDescent="0.25">
      <c r="A29" s="49">
        <v>18</v>
      </c>
      <c r="B29" s="38" t="s">
        <v>130</v>
      </c>
      <c r="C29" s="38" t="s">
        <v>131</v>
      </c>
      <c r="D29" s="48" t="s">
        <v>132</v>
      </c>
      <c r="E29" s="65" t="s">
        <v>11</v>
      </c>
      <c r="F29" s="65">
        <v>1</v>
      </c>
      <c r="G29" s="66">
        <f>2916000/1.12</f>
        <v>2603571.4285714282</v>
      </c>
      <c r="H29" s="66">
        <f>G29</f>
        <v>2603571.4285714282</v>
      </c>
      <c r="I29" s="61">
        <f t="shared" si="3"/>
        <v>2916000</v>
      </c>
      <c r="J29" s="62" t="s">
        <v>133</v>
      </c>
      <c r="K29" s="47" t="s">
        <v>17</v>
      </c>
      <c r="L29" s="47" t="s">
        <v>15</v>
      </c>
    </row>
    <row r="30" spans="1:12" ht="195.75" customHeight="1" x14ac:dyDescent="0.25">
      <c r="A30" s="49">
        <v>19</v>
      </c>
      <c r="B30" s="38" t="s">
        <v>134</v>
      </c>
      <c r="C30" s="15" t="s">
        <v>50</v>
      </c>
      <c r="D30" s="48" t="s">
        <v>135</v>
      </c>
      <c r="E30" s="65" t="s">
        <v>81</v>
      </c>
      <c r="F30" s="65">
        <v>1</v>
      </c>
      <c r="G30" s="66">
        <f>20676000/1.12</f>
        <v>18460714.285714284</v>
      </c>
      <c r="H30" s="66">
        <f>G30</f>
        <v>18460714.285714284</v>
      </c>
      <c r="I30" s="61">
        <f t="shared" si="3"/>
        <v>20676000</v>
      </c>
      <c r="J30" s="62" t="s">
        <v>133</v>
      </c>
      <c r="K30" s="47" t="s">
        <v>17</v>
      </c>
      <c r="L30" s="47" t="s">
        <v>15</v>
      </c>
    </row>
    <row r="31" spans="1:12" ht="141" customHeight="1" x14ac:dyDescent="0.25">
      <c r="A31" s="49">
        <v>20</v>
      </c>
      <c r="B31" s="38" t="s">
        <v>176</v>
      </c>
      <c r="C31" s="45" t="s">
        <v>14</v>
      </c>
      <c r="D31" s="38" t="s">
        <v>173</v>
      </c>
      <c r="E31" s="46" t="s">
        <v>81</v>
      </c>
      <c r="F31" s="46">
        <v>6</v>
      </c>
      <c r="G31" s="5">
        <f>81088/1.12</f>
        <v>72400</v>
      </c>
      <c r="H31" s="5">
        <f t="shared" ref="H31:H36" si="4">F31*G31</f>
        <v>434400</v>
      </c>
      <c r="I31" s="61">
        <f t="shared" si="3"/>
        <v>486528.00000000006</v>
      </c>
      <c r="J31" s="62" t="s">
        <v>175</v>
      </c>
      <c r="K31" s="47" t="s">
        <v>17</v>
      </c>
      <c r="L31" s="47" t="s">
        <v>15</v>
      </c>
    </row>
    <row r="32" spans="1:12" ht="129" customHeight="1" x14ac:dyDescent="0.25">
      <c r="A32" s="49">
        <v>21</v>
      </c>
      <c r="B32" s="38" t="s">
        <v>109</v>
      </c>
      <c r="C32" s="45" t="s">
        <v>14</v>
      </c>
      <c r="D32" s="38" t="s">
        <v>178</v>
      </c>
      <c r="E32" s="46" t="s">
        <v>81</v>
      </c>
      <c r="F32" s="46">
        <v>6</v>
      </c>
      <c r="G32" s="5">
        <f>95082/1.12</f>
        <v>84894.642857142855</v>
      </c>
      <c r="H32" s="5">
        <f t="shared" si="4"/>
        <v>509367.85714285716</v>
      </c>
      <c r="I32" s="61">
        <f t="shared" si="3"/>
        <v>570492.00000000012</v>
      </c>
      <c r="J32" s="62" t="s">
        <v>175</v>
      </c>
      <c r="K32" s="47" t="s">
        <v>17</v>
      </c>
      <c r="L32" s="47" t="s">
        <v>15</v>
      </c>
    </row>
    <row r="33" spans="1:12" ht="75.75" customHeight="1" x14ac:dyDescent="0.25">
      <c r="A33" s="49">
        <v>22</v>
      </c>
      <c r="B33" s="38" t="s">
        <v>177</v>
      </c>
      <c r="C33" s="45" t="s">
        <v>14</v>
      </c>
      <c r="D33" s="38" t="s">
        <v>174</v>
      </c>
      <c r="E33" s="46" t="s">
        <v>81</v>
      </c>
      <c r="F33" s="46">
        <v>4</v>
      </c>
      <c r="G33" s="5">
        <f>13365/1.12</f>
        <v>11933.035714285714</v>
      </c>
      <c r="H33" s="5">
        <f t="shared" si="4"/>
        <v>47732.142857142855</v>
      </c>
      <c r="I33" s="61">
        <f t="shared" si="3"/>
        <v>53460</v>
      </c>
      <c r="J33" s="62" t="s">
        <v>175</v>
      </c>
      <c r="K33" s="47" t="s">
        <v>17</v>
      </c>
      <c r="L33" s="47" t="s">
        <v>15</v>
      </c>
    </row>
    <row r="34" spans="1:12" ht="168.75" customHeight="1" x14ac:dyDescent="0.25">
      <c r="A34" s="49">
        <v>23</v>
      </c>
      <c r="B34" s="48" t="s">
        <v>182</v>
      </c>
      <c r="C34" s="45" t="s">
        <v>14</v>
      </c>
      <c r="D34" s="48" t="s">
        <v>202</v>
      </c>
      <c r="E34" s="46" t="s">
        <v>11</v>
      </c>
      <c r="F34" s="46">
        <v>1</v>
      </c>
      <c r="G34" s="5">
        <v>3901786</v>
      </c>
      <c r="H34" s="5">
        <f t="shared" si="4"/>
        <v>3901786</v>
      </c>
      <c r="I34" s="61">
        <f t="shared" si="3"/>
        <v>4370000.32</v>
      </c>
      <c r="J34" s="62" t="s">
        <v>183</v>
      </c>
      <c r="K34" s="47" t="s">
        <v>17</v>
      </c>
      <c r="L34" s="47" t="s">
        <v>15</v>
      </c>
    </row>
    <row r="35" spans="1:12" ht="166.5" customHeight="1" x14ac:dyDescent="0.25">
      <c r="A35" s="49">
        <v>24</v>
      </c>
      <c r="B35" s="48" t="s">
        <v>184</v>
      </c>
      <c r="C35" s="15" t="s">
        <v>50</v>
      </c>
      <c r="D35" s="48" t="s">
        <v>198</v>
      </c>
      <c r="E35" s="46" t="s">
        <v>11</v>
      </c>
      <c r="F35" s="46">
        <v>1</v>
      </c>
      <c r="G35" s="5">
        <f>19500000/1.12</f>
        <v>17410714.285714284</v>
      </c>
      <c r="H35" s="5">
        <f t="shared" si="4"/>
        <v>17410714.285714284</v>
      </c>
      <c r="I35" s="61">
        <f t="shared" si="3"/>
        <v>19500000</v>
      </c>
      <c r="J35" s="62" t="s">
        <v>185</v>
      </c>
      <c r="K35" s="47" t="s">
        <v>17</v>
      </c>
      <c r="L35" s="47" t="s">
        <v>15</v>
      </c>
    </row>
    <row r="36" spans="1:12" ht="166.5" customHeight="1" x14ac:dyDescent="0.25">
      <c r="A36" s="49">
        <v>25</v>
      </c>
      <c r="B36" s="8" t="s">
        <v>215</v>
      </c>
      <c r="C36" s="48" t="s">
        <v>14</v>
      </c>
      <c r="D36" s="85" t="s">
        <v>216</v>
      </c>
      <c r="E36" s="46" t="s">
        <v>11</v>
      </c>
      <c r="F36" s="46">
        <v>1</v>
      </c>
      <c r="G36" s="5">
        <v>1056891</v>
      </c>
      <c r="H36" s="5">
        <f t="shared" si="4"/>
        <v>1056891</v>
      </c>
      <c r="I36" s="61">
        <f t="shared" si="3"/>
        <v>1183717.9200000002</v>
      </c>
      <c r="J36" s="62" t="s">
        <v>217</v>
      </c>
      <c r="K36" s="47" t="s">
        <v>17</v>
      </c>
      <c r="L36" s="47" t="s">
        <v>15</v>
      </c>
    </row>
    <row r="37" spans="1:12" s="81" customFormat="1" ht="166.5" customHeight="1" x14ac:dyDescent="0.25">
      <c r="A37" s="49">
        <v>26</v>
      </c>
      <c r="B37" s="38" t="s">
        <v>231</v>
      </c>
      <c r="C37" s="87" t="s">
        <v>232</v>
      </c>
      <c r="D37" s="88" t="s">
        <v>233</v>
      </c>
      <c r="E37" s="89" t="s">
        <v>81</v>
      </c>
      <c r="F37" s="46">
        <v>3</v>
      </c>
      <c r="G37" s="5">
        <v>222171</v>
      </c>
      <c r="H37" s="5">
        <f>F37*G37</f>
        <v>666513</v>
      </c>
      <c r="I37" s="61">
        <f t="shared" si="3"/>
        <v>746494.56</v>
      </c>
      <c r="J37" s="62" t="s">
        <v>234</v>
      </c>
      <c r="K37" s="47" t="s">
        <v>17</v>
      </c>
      <c r="L37" s="47" t="s">
        <v>15</v>
      </c>
    </row>
    <row r="38" spans="1:12" s="81" customFormat="1" ht="166.5" customHeight="1" x14ac:dyDescent="0.25">
      <c r="A38" s="49">
        <v>27</v>
      </c>
      <c r="B38" s="90" t="s">
        <v>237</v>
      </c>
      <c r="C38" s="91" t="s">
        <v>238</v>
      </c>
      <c r="D38" s="92" t="s">
        <v>239</v>
      </c>
      <c r="E38" s="93" t="s">
        <v>11</v>
      </c>
      <c r="F38" s="46">
        <v>1</v>
      </c>
      <c r="G38" s="5">
        <v>5404312.5</v>
      </c>
      <c r="H38" s="5">
        <v>5404312.5</v>
      </c>
      <c r="I38" s="61">
        <f t="shared" si="3"/>
        <v>6052830.0000000009</v>
      </c>
      <c r="J38" s="8" t="s">
        <v>240</v>
      </c>
      <c r="K38" s="47" t="s">
        <v>17</v>
      </c>
      <c r="L38" s="47" t="s">
        <v>15</v>
      </c>
    </row>
    <row r="39" spans="1:12" s="11" customFormat="1" ht="28.5" customHeight="1" x14ac:dyDescent="0.3">
      <c r="A39" s="22"/>
      <c r="B39" s="101" t="s">
        <v>28</v>
      </c>
      <c r="C39" s="102"/>
      <c r="D39" s="102"/>
      <c r="E39" s="102"/>
      <c r="F39" s="102"/>
      <c r="G39" s="122"/>
      <c r="H39" s="23">
        <f>SUM(H12:H38)</f>
        <v>85474677.357142851</v>
      </c>
      <c r="I39" s="23">
        <f>SUM(I12:I38)</f>
        <v>95731638.640000001</v>
      </c>
      <c r="J39" s="24"/>
      <c r="K39" s="25"/>
      <c r="L39" s="25"/>
    </row>
    <row r="40" spans="1:12" s="11" customFormat="1" ht="28.5" customHeight="1" x14ac:dyDescent="0.3">
      <c r="A40" s="26"/>
      <c r="B40" s="103" t="s">
        <v>37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5"/>
    </row>
    <row r="41" spans="1:12" ht="168.75" customHeight="1" x14ac:dyDescent="0.25">
      <c r="A41" s="49">
        <v>1</v>
      </c>
      <c r="B41" s="15" t="s">
        <v>64</v>
      </c>
      <c r="C41" s="15" t="s">
        <v>50</v>
      </c>
      <c r="D41" s="15" t="s">
        <v>51</v>
      </c>
      <c r="E41" s="51" t="s">
        <v>49</v>
      </c>
      <c r="F41" s="15">
        <v>1</v>
      </c>
      <c r="G41" s="47"/>
      <c r="H41" s="47">
        <v>38557025</v>
      </c>
      <c r="I41" s="47">
        <f>H41*1.12</f>
        <v>43183868.000000007</v>
      </c>
      <c r="J41" s="15" t="s">
        <v>167</v>
      </c>
      <c r="K41" s="15"/>
      <c r="L41" s="45" t="s">
        <v>15</v>
      </c>
    </row>
    <row r="42" spans="1:12" s="11" customFormat="1" ht="28.5" customHeight="1" x14ac:dyDescent="0.3">
      <c r="A42" s="22"/>
      <c r="B42" s="101" t="s">
        <v>38</v>
      </c>
      <c r="C42" s="102"/>
      <c r="D42" s="102"/>
      <c r="E42" s="102"/>
      <c r="F42" s="102"/>
      <c r="G42" s="102"/>
      <c r="H42" s="23">
        <f>H41</f>
        <v>38557025</v>
      </c>
      <c r="I42" s="23">
        <f>I41</f>
        <v>43183868.000000007</v>
      </c>
      <c r="J42" s="24" t="s">
        <v>0</v>
      </c>
      <c r="K42" s="25"/>
      <c r="L42" s="25"/>
    </row>
    <row r="43" spans="1:12" s="11" customFormat="1" ht="23.25" customHeight="1" x14ac:dyDescent="0.3">
      <c r="A43" s="26"/>
      <c r="B43" s="112" t="s">
        <v>27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4"/>
    </row>
    <row r="44" spans="1:12" ht="54.75" customHeight="1" x14ac:dyDescent="0.25">
      <c r="A44" s="49">
        <v>1</v>
      </c>
      <c r="B44" s="40" t="s">
        <v>39</v>
      </c>
      <c r="C44" s="45" t="s">
        <v>14</v>
      </c>
      <c r="D44" s="40" t="s">
        <v>48</v>
      </c>
      <c r="E44" s="46" t="s">
        <v>10</v>
      </c>
      <c r="F44" s="46">
        <v>1</v>
      </c>
      <c r="G44" s="5"/>
      <c r="H44" s="5">
        <v>2986607</v>
      </c>
      <c r="I44" s="5">
        <f t="shared" ref="I44:I46" si="5">H44*1.12</f>
        <v>3344999.8400000003</v>
      </c>
      <c r="J44" s="48" t="s">
        <v>52</v>
      </c>
      <c r="K44" s="48"/>
      <c r="L44" s="39" t="s">
        <v>16</v>
      </c>
    </row>
    <row r="45" spans="1:12" ht="60" x14ac:dyDescent="0.25">
      <c r="A45" s="49">
        <v>2</v>
      </c>
      <c r="B45" s="38" t="s">
        <v>12</v>
      </c>
      <c r="C45" s="45" t="s">
        <v>14</v>
      </c>
      <c r="D45" s="38" t="s">
        <v>40</v>
      </c>
      <c r="E45" s="46" t="s">
        <v>10</v>
      </c>
      <c r="F45" s="46">
        <v>1</v>
      </c>
      <c r="G45" s="5"/>
      <c r="H45" s="5">
        <v>1832000</v>
      </c>
      <c r="I45" s="5">
        <f t="shared" si="5"/>
        <v>2051840.0000000002</v>
      </c>
      <c r="J45" s="48" t="s">
        <v>62</v>
      </c>
      <c r="K45" s="48"/>
      <c r="L45" s="39" t="s">
        <v>41</v>
      </c>
    </row>
    <row r="46" spans="1:12" ht="58.5" customHeight="1" x14ac:dyDescent="0.25">
      <c r="A46" s="49">
        <v>3</v>
      </c>
      <c r="B46" s="48" t="s">
        <v>25</v>
      </c>
      <c r="C46" s="7" t="s">
        <v>14</v>
      </c>
      <c r="D46" s="48" t="s">
        <v>42</v>
      </c>
      <c r="E46" s="7" t="s">
        <v>10</v>
      </c>
      <c r="F46" s="48">
        <v>1</v>
      </c>
      <c r="G46" s="8"/>
      <c r="H46" s="42">
        <v>1926000</v>
      </c>
      <c r="I46" s="50">
        <f t="shared" si="5"/>
        <v>2157120</v>
      </c>
      <c r="J46" s="7" t="s">
        <v>62</v>
      </c>
      <c r="K46" s="7"/>
      <c r="L46" s="7" t="s">
        <v>16</v>
      </c>
    </row>
    <row r="47" spans="1:12" ht="69.75" customHeight="1" x14ac:dyDescent="0.25">
      <c r="A47" s="49">
        <v>4</v>
      </c>
      <c r="B47" s="48" t="s">
        <v>60</v>
      </c>
      <c r="C47" s="7" t="s">
        <v>14</v>
      </c>
      <c r="D47" s="48" t="s">
        <v>61</v>
      </c>
      <c r="E47" s="7" t="s">
        <v>10</v>
      </c>
      <c r="F47" s="48">
        <v>1</v>
      </c>
      <c r="G47" s="8"/>
      <c r="H47" s="67" t="s">
        <v>136</v>
      </c>
      <c r="I47" s="50"/>
      <c r="J47" s="48"/>
      <c r="K47" s="7"/>
      <c r="L47" s="7"/>
    </row>
    <row r="48" spans="1:12" ht="105" customHeight="1" x14ac:dyDescent="0.25">
      <c r="A48" s="49">
        <v>5</v>
      </c>
      <c r="B48" s="7" t="s">
        <v>58</v>
      </c>
      <c r="C48" s="45" t="s">
        <v>14</v>
      </c>
      <c r="D48" s="7" t="s">
        <v>59</v>
      </c>
      <c r="E48" s="7" t="s">
        <v>10</v>
      </c>
      <c r="F48" s="48">
        <v>1</v>
      </c>
      <c r="G48" s="64"/>
      <c r="H48" s="67" t="s">
        <v>136</v>
      </c>
      <c r="I48" s="68"/>
      <c r="J48" s="48"/>
      <c r="K48" s="7"/>
      <c r="L48" s="7"/>
    </row>
    <row r="49" spans="1:12" ht="105" customHeight="1" x14ac:dyDescent="0.25">
      <c r="A49" s="49">
        <v>6</v>
      </c>
      <c r="B49" s="7" t="s">
        <v>162</v>
      </c>
      <c r="C49" s="45" t="s">
        <v>14</v>
      </c>
      <c r="D49" s="74" t="s">
        <v>165</v>
      </c>
      <c r="E49" s="7" t="s">
        <v>10</v>
      </c>
      <c r="F49" s="48">
        <v>1</v>
      </c>
      <c r="G49" s="75"/>
      <c r="H49" s="42">
        <v>1327321.3999999999</v>
      </c>
      <c r="I49" s="5">
        <f>H49*1.12</f>
        <v>1486599.9680000001</v>
      </c>
      <c r="J49" s="7" t="s">
        <v>152</v>
      </c>
      <c r="K49" s="7"/>
      <c r="L49" s="47" t="s">
        <v>15</v>
      </c>
    </row>
    <row r="50" spans="1:12" ht="105" customHeight="1" x14ac:dyDescent="0.25">
      <c r="A50" s="49">
        <v>7</v>
      </c>
      <c r="B50" s="7" t="s">
        <v>163</v>
      </c>
      <c r="C50" s="45" t="s">
        <v>14</v>
      </c>
      <c r="D50" s="15" t="s">
        <v>166</v>
      </c>
      <c r="E50" s="7" t="s">
        <v>10</v>
      </c>
      <c r="F50" s="48">
        <v>1</v>
      </c>
      <c r="G50" s="75"/>
      <c r="H50" s="42">
        <v>3166667</v>
      </c>
      <c r="I50" s="5">
        <f>H50*1.12</f>
        <v>3546667.0400000005</v>
      </c>
      <c r="J50" s="7" t="s">
        <v>152</v>
      </c>
      <c r="K50" s="7"/>
      <c r="L50" s="47" t="s">
        <v>15</v>
      </c>
    </row>
    <row r="51" spans="1:12" ht="105" customHeight="1" x14ac:dyDescent="0.25">
      <c r="A51" s="49">
        <v>8</v>
      </c>
      <c r="B51" s="7" t="s">
        <v>203</v>
      </c>
      <c r="C51" s="45" t="s">
        <v>14</v>
      </c>
      <c r="D51" s="15" t="s">
        <v>199</v>
      </c>
      <c r="E51" s="7" t="s">
        <v>10</v>
      </c>
      <c r="F51" s="48">
        <v>1</v>
      </c>
      <c r="G51" s="75"/>
      <c r="H51" s="42">
        <v>1500000</v>
      </c>
      <c r="I51" s="5">
        <f>H51*1.12</f>
        <v>1680000.0000000002</v>
      </c>
      <c r="J51" s="62" t="s">
        <v>200</v>
      </c>
      <c r="K51" s="7"/>
      <c r="L51" s="47" t="s">
        <v>201</v>
      </c>
    </row>
    <row r="52" spans="1:12" s="11" customFormat="1" ht="22.5" customHeight="1" x14ac:dyDescent="0.3">
      <c r="A52" s="27"/>
      <c r="B52" s="106" t="s">
        <v>29</v>
      </c>
      <c r="C52" s="107"/>
      <c r="D52" s="107"/>
      <c r="E52" s="107"/>
      <c r="F52" s="107"/>
      <c r="G52" s="108"/>
      <c r="H52" s="28">
        <f>SUM(H44:H51)</f>
        <v>12738595.4</v>
      </c>
      <c r="I52" s="28">
        <f>SUM(I44:I51)</f>
        <v>14267226.848000001</v>
      </c>
      <c r="J52" s="24"/>
      <c r="K52" s="25"/>
      <c r="L52" s="25"/>
    </row>
    <row r="53" spans="1:12" s="11" customFormat="1" ht="24" customHeight="1" x14ac:dyDescent="0.3">
      <c r="A53" s="27"/>
      <c r="B53" s="106" t="s">
        <v>30</v>
      </c>
      <c r="C53" s="107"/>
      <c r="D53" s="107"/>
      <c r="E53" s="107"/>
      <c r="F53" s="107"/>
      <c r="G53" s="108"/>
      <c r="H53" s="28">
        <f>H39+H52+H42</f>
        <v>136770297.75714284</v>
      </c>
      <c r="I53" s="28">
        <f>I39+I52+I42</f>
        <v>153182733.48800001</v>
      </c>
      <c r="J53" s="24"/>
      <c r="K53" s="25"/>
      <c r="L53" s="25"/>
    </row>
    <row r="54" spans="1:12" ht="43.5" customHeight="1" x14ac:dyDescent="0.25">
      <c r="A54" s="29"/>
      <c r="B54" s="95" t="s">
        <v>33</v>
      </c>
      <c r="C54" s="96"/>
      <c r="D54" s="96"/>
      <c r="E54" s="96"/>
      <c r="F54" s="96"/>
      <c r="G54" s="96"/>
      <c r="H54" s="96"/>
      <c r="I54" s="96"/>
      <c r="J54" s="96"/>
      <c r="K54" s="96"/>
      <c r="L54" s="97"/>
    </row>
    <row r="55" spans="1:12" s="11" customFormat="1" ht="26.25" customHeight="1" x14ac:dyDescent="0.3">
      <c r="A55" s="30"/>
      <c r="B55" s="112" t="s">
        <v>26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4"/>
    </row>
    <row r="56" spans="1:12" ht="54.75" customHeight="1" x14ac:dyDescent="0.25">
      <c r="A56" s="49">
        <v>1</v>
      </c>
      <c r="B56" s="38" t="s">
        <v>13</v>
      </c>
      <c r="C56" s="45" t="s">
        <v>35</v>
      </c>
      <c r="D56" s="38" t="s">
        <v>13</v>
      </c>
      <c r="E56" s="46" t="s">
        <v>11</v>
      </c>
      <c r="F56" s="46">
        <v>1</v>
      </c>
      <c r="G56" s="5">
        <v>2974000</v>
      </c>
      <c r="H56" s="5">
        <f>F56*G56</f>
        <v>2974000</v>
      </c>
      <c r="I56" s="5">
        <f t="shared" ref="I56:I74" si="6">H56*1.12</f>
        <v>3330880.0000000005</v>
      </c>
      <c r="J56" s="48" t="s">
        <v>62</v>
      </c>
      <c r="K56" s="48" t="s">
        <v>17</v>
      </c>
      <c r="L56" s="39" t="s">
        <v>15</v>
      </c>
    </row>
    <row r="57" spans="1:12" ht="57.75" customHeight="1" x14ac:dyDescent="0.25">
      <c r="A57" s="49">
        <v>2</v>
      </c>
      <c r="B57" s="38" t="s">
        <v>21</v>
      </c>
      <c r="C57" s="45" t="s">
        <v>35</v>
      </c>
      <c r="D57" s="15" t="s">
        <v>98</v>
      </c>
      <c r="E57" s="46" t="s">
        <v>22</v>
      </c>
      <c r="F57" s="46">
        <v>1338</v>
      </c>
      <c r="G57" s="5">
        <v>477</v>
      </c>
      <c r="H57" s="5">
        <f t="shared" ref="H57" si="7">F57*G57</f>
        <v>638226</v>
      </c>
      <c r="I57" s="5">
        <f t="shared" si="6"/>
        <v>714813.12000000011</v>
      </c>
      <c r="J57" s="48" t="s">
        <v>137</v>
      </c>
      <c r="K57" s="48" t="s">
        <v>17</v>
      </c>
      <c r="L57" s="39" t="s">
        <v>15</v>
      </c>
    </row>
    <row r="58" spans="1:12" ht="187.5" customHeight="1" x14ac:dyDescent="0.25">
      <c r="A58" s="49">
        <v>3</v>
      </c>
      <c r="B58" s="15" t="s">
        <v>56</v>
      </c>
      <c r="C58" s="45" t="s">
        <v>35</v>
      </c>
      <c r="D58" s="15" t="s">
        <v>57</v>
      </c>
      <c r="E58" s="46" t="s">
        <v>43</v>
      </c>
      <c r="F58" s="46">
        <v>123</v>
      </c>
      <c r="G58" s="5">
        <f>H58/F58</f>
        <v>2235.7723577235774</v>
      </c>
      <c r="H58" s="5">
        <f>I58/1.12</f>
        <v>275000</v>
      </c>
      <c r="I58" s="5">
        <v>308000</v>
      </c>
      <c r="J58" s="48" t="s">
        <v>63</v>
      </c>
      <c r="K58" s="48" t="s">
        <v>17</v>
      </c>
      <c r="L58" s="39" t="s">
        <v>15</v>
      </c>
    </row>
    <row r="59" spans="1:12" ht="153.75" customHeight="1" x14ac:dyDescent="0.25">
      <c r="A59" s="49">
        <v>4</v>
      </c>
      <c r="B59" s="7" t="s">
        <v>79</v>
      </c>
      <c r="C59" s="45" t="s">
        <v>70</v>
      </c>
      <c r="D59" s="15" t="s">
        <v>104</v>
      </c>
      <c r="E59" s="46" t="s">
        <v>43</v>
      </c>
      <c r="F59" s="46">
        <v>1</v>
      </c>
      <c r="G59" s="5">
        <f>10406*255</f>
        <v>2653530</v>
      </c>
      <c r="H59" s="5">
        <f t="shared" ref="H59" si="8">F59*G59</f>
        <v>2653530</v>
      </c>
      <c r="I59" s="5">
        <f t="shared" ref="I59" si="9">H59*1.12</f>
        <v>2971953.6</v>
      </c>
      <c r="J59" s="8" t="s">
        <v>80</v>
      </c>
      <c r="K59" s="48" t="s">
        <v>78</v>
      </c>
      <c r="L59" s="39" t="s">
        <v>15</v>
      </c>
    </row>
    <row r="60" spans="1:12" ht="162.75" customHeight="1" x14ac:dyDescent="0.25">
      <c r="A60" s="49">
        <v>5</v>
      </c>
      <c r="B60" s="48" t="s">
        <v>69</v>
      </c>
      <c r="C60" s="45" t="s">
        <v>70</v>
      </c>
      <c r="D60" s="56" t="s">
        <v>100</v>
      </c>
      <c r="E60" s="46" t="s">
        <v>43</v>
      </c>
      <c r="F60" s="46">
        <v>1</v>
      </c>
      <c r="G60" s="57">
        <f>26460*255</f>
        <v>6747300</v>
      </c>
      <c r="H60" s="5">
        <f>F60*G60</f>
        <v>6747300</v>
      </c>
      <c r="I60" s="5">
        <f t="shared" si="6"/>
        <v>7556976.0000000009</v>
      </c>
      <c r="J60" s="8" t="s">
        <v>74</v>
      </c>
      <c r="K60" s="48" t="s">
        <v>78</v>
      </c>
      <c r="L60" s="39" t="s">
        <v>15</v>
      </c>
    </row>
    <row r="61" spans="1:12" ht="162.75" customHeight="1" x14ac:dyDescent="0.25">
      <c r="A61" s="49">
        <v>6</v>
      </c>
      <c r="B61" s="48" t="s">
        <v>71</v>
      </c>
      <c r="C61" s="45" t="s">
        <v>70</v>
      </c>
      <c r="D61" s="15" t="s">
        <v>101</v>
      </c>
      <c r="E61" s="46" t="s">
        <v>43</v>
      </c>
      <c r="F61" s="46">
        <v>1</v>
      </c>
      <c r="G61" s="57">
        <f>22458*255</f>
        <v>5726790</v>
      </c>
      <c r="H61" s="5">
        <f t="shared" ref="H61:H74" si="10">F61*G61</f>
        <v>5726790</v>
      </c>
      <c r="I61" s="5">
        <f t="shared" si="6"/>
        <v>6414004.8000000007</v>
      </c>
      <c r="J61" s="8" t="s">
        <v>75</v>
      </c>
      <c r="K61" s="48" t="s">
        <v>78</v>
      </c>
      <c r="L61" s="39" t="s">
        <v>15</v>
      </c>
    </row>
    <row r="62" spans="1:12" ht="162.75" customHeight="1" x14ac:dyDescent="0.25">
      <c r="A62" s="49">
        <v>7</v>
      </c>
      <c r="B62" s="48" t="s">
        <v>72</v>
      </c>
      <c r="C62" s="45" t="s">
        <v>70</v>
      </c>
      <c r="D62" s="15" t="s">
        <v>102</v>
      </c>
      <c r="E62" s="46" t="s">
        <v>43</v>
      </c>
      <c r="F62" s="46">
        <v>1</v>
      </c>
      <c r="G62" s="57">
        <f>10756*255</f>
        <v>2742780</v>
      </c>
      <c r="H62" s="5">
        <f t="shared" si="10"/>
        <v>2742780</v>
      </c>
      <c r="I62" s="5">
        <f t="shared" si="6"/>
        <v>3071913.6</v>
      </c>
      <c r="J62" s="8" t="s">
        <v>76</v>
      </c>
      <c r="K62" s="48" t="s">
        <v>78</v>
      </c>
      <c r="L62" s="39" t="s">
        <v>15</v>
      </c>
    </row>
    <row r="63" spans="1:12" ht="227.25" customHeight="1" x14ac:dyDescent="0.25">
      <c r="A63" s="49">
        <v>8</v>
      </c>
      <c r="B63" s="48" t="s">
        <v>73</v>
      </c>
      <c r="C63" s="45" t="s">
        <v>70</v>
      </c>
      <c r="D63" s="15" t="s">
        <v>103</v>
      </c>
      <c r="E63" s="46" t="s">
        <v>43</v>
      </c>
      <c r="F63" s="46">
        <v>1</v>
      </c>
      <c r="G63" s="57">
        <f>211591*255</f>
        <v>53955705</v>
      </c>
      <c r="H63" s="5">
        <f t="shared" si="10"/>
        <v>53955705</v>
      </c>
      <c r="I63" s="5">
        <f t="shared" si="6"/>
        <v>60430389.600000009</v>
      </c>
      <c r="J63" s="8" t="s">
        <v>77</v>
      </c>
      <c r="K63" s="48" t="s">
        <v>78</v>
      </c>
      <c r="L63" s="39" t="s">
        <v>15</v>
      </c>
    </row>
    <row r="64" spans="1:12" ht="105.75" customHeight="1" x14ac:dyDescent="0.25">
      <c r="A64" s="49">
        <v>9</v>
      </c>
      <c r="B64" s="48" t="s">
        <v>106</v>
      </c>
      <c r="C64" s="45" t="s">
        <v>70</v>
      </c>
      <c r="D64" s="15" t="s">
        <v>148</v>
      </c>
      <c r="E64" s="46" t="s">
        <v>43</v>
      </c>
      <c r="F64" s="46">
        <v>1</v>
      </c>
      <c r="G64" s="57">
        <v>319785700</v>
      </c>
      <c r="H64" s="5">
        <f t="shared" si="10"/>
        <v>319785700</v>
      </c>
      <c r="I64" s="5">
        <f t="shared" si="6"/>
        <v>358159984.00000006</v>
      </c>
      <c r="J64" s="8" t="s">
        <v>118</v>
      </c>
      <c r="K64" s="48" t="s">
        <v>78</v>
      </c>
      <c r="L64" s="39" t="s">
        <v>15</v>
      </c>
    </row>
    <row r="65" spans="1:13" ht="105.75" customHeight="1" x14ac:dyDescent="0.25">
      <c r="A65" s="49">
        <v>10</v>
      </c>
      <c r="B65" s="15" t="s">
        <v>111</v>
      </c>
      <c r="C65" s="45" t="s">
        <v>112</v>
      </c>
      <c r="D65" s="15" t="s">
        <v>113</v>
      </c>
      <c r="E65" s="46" t="s">
        <v>114</v>
      </c>
      <c r="F65" s="46">
        <v>7200</v>
      </c>
      <c r="G65" s="63">
        <v>114.643</v>
      </c>
      <c r="H65" s="63">
        <f t="shared" si="10"/>
        <v>825429.6</v>
      </c>
      <c r="I65" s="63">
        <f t="shared" si="6"/>
        <v>924481.15200000012</v>
      </c>
      <c r="J65" s="15" t="s">
        <v>62</v>
      </c>
      <c r="K65" s="15" t="s">
        <v>17</v>
      </c>
      <c r="L65" s="45" t="s">
        <v>15</v>
      </c>
    </row>
    <row r="66" spans="1:13" ht="105.75" customHeight="1" x14ac:dyDescent="0.25">
      <c r="A66" s="49">
        <v>11</v>
      </c>
      <c r="B66" s="38" t="s">
        <v>149</v>
      </c>
      <c r="C66" s="45" t="s">
        <v>112</v>
      </c>
      <c r="D66" s="38" t="s">
        <v>150</v>
      </c>
      <c r="E66" s="46" t="s">
        <v>151</v>
      </c>
      <c r="F66" s="46">
        <v>300</v>
      </c>
      <c r="G66" s="63">
        <v>6250</v>
      </c>
      <c r="H66" s="5">
        <f t="shared" si="10"/>
        <v>1875000</v>
      </c>
      <c r="I66" s="5">
        <f t="shared" si="6"/>
        <v>2100000</v>
      </c>
      <c r="J66" s="15" t="s">
        <v>62</v>
      </c>
      <c r="K66" s="15" t="s">
        <v>17</v>
      </c>
      <c r="L66" s="45" t="s">
        <v>15</v>
      </c>
    </row>
    <row r="67" spans="1:13" ht="134.25" customHeight="1" x14ac:dyDescent="0.25">
      <c r="A67" s="49">
        <v>12</v>
      </c>
      <c r="B67" s="7" t="s">
        <v>145</v>
      </c>
      <c r="C67" s="45" t="s">
        <v>112</v>
      </c>
      <c r="D67" s="15" t="s">
        <v>146</v>
      </c>
      <c r="E67" s="46" t="s">
        <v>43</v>
      </c>
      <c r="F67" s="46">
        <v>1</v>
      </c>
      <c r="G67" s="63">
        <v>464650</v>
      </c>
      <c r="H67" s="5">
        <f t="shared" si="10"/>
        <v>464650</v>
      </c>
      <c r="I67" s="63">
        <f t="shared" si="6"/>
        <v>520408.00000000006</v>
      </c>
      <c r="J67" s="8" t="s">
        <v>147</v>
      </c>
      <c r="K67" s="15" t="s">
        <v>17</v>
      </c>
      <c r="L67" s="39" t="s">
        <v>15</v>
      </c>
    </row>
    <row r="68" spans="1:13" ht="109.5" customHeight="1" x14ac:dyDescent="0.25">
      <c r="A68" s="49">
        <v>13</v>
      </c>
      <c r="B68" s="71" t="s">
        <v>153</v>
      </c>
      <c r="C68" s="72" t="s">
        <v>112</v>
      </c>
      <c r="D68" s="72" t="s">
        <v>154</v>
      </c>
      <c r="E68" s="73" t="s">
        <v>11</v>
      </c>
      <c r="F68" s="73">
        <v>1</v>
      </c>
      <c r="G68" s="63">
        <v>412750</v>
      </c>
      <c r="H68" s="5">
        <f t="shared" si="10"/>
        <v>412750</v>
      </c>
      <c r="I68" s="63">
        <f t="shared" si="6"/>
        <v>462280.00000000006</v>
      </c>
      <c r="J68" s="8" t="s">
        <v>147</v>
      </c>
      <c r="K68" s="15" t="s">
        <v>17</v>
      </c>
      <c r="L68" s="39" t="s">
        <v>15</v>
      </c>
    </row>
    <row r="69" spans="1:13" ht="98.25" customHeight="1" x14ac:dyDescent="0.25">
      <c r="A69" s="49">
        <v>14</v>
      </c>
      <c r="B69" s="7" t="s">
        <v>157</v>
      </c>
      <c r="C69" s="72" t="s">
        <v>112</v>
      </c>
      <c r="D69" s="72" t="s">
        <v>156</v>
      </c>
      <c r="E69" s="73" t="s">
        <v>11</v>
      </c>
      <c r="F69" s="73">
        <v>1</v>
      </c>
      <c r="G69" s="63">
        <v>750000</v>
      </c>
      <c r="H69" s="5">
        <f t="shared" si="10"/>
        <v>750000</v>
      </c>
      <c r="I69" s="5">
        <f t="shared" si="6"/>
        <v>840000.00000000012</v>
      </c>
      <c r="J69" s="8" t="s">
        <v>155</v>
      </c>
      <c r="K69" s="15" t="s">
        <v>17</v>
      </c>
      <c r="L69" s="39" t="s">
        <v>15</v>
      </c>
    </row>
    <row r="70" spans="1:13" ht="90.75" customHeight="1" x14ac:dyDescent="0.25">
      <c r="A70" s="49">
        <v>15</v>
      </c>
      <c r="B70" s="7" t="s">
        <v>158</v>
      </c>
      <c r="C70" s="72" t="s">
        <v>112</v>
      </c>
      <c r="D70" s="72" t="s">
        <v>164</v>
      </c>
      <c r="E70" s="73" t="s">
        <v>11</v>
      </c>
      <c r="F70" s="73">
        <v>1</v>
      </c>
      <c r="G70" s="63">
        <v>1260311</v>
      </c>
      <c r="H70" s="5">
        <f t="shared" si="10"/>
        <v>1260311</v>
      </c>
      <c r="I70" s="5">
        <f t="shared" si="6"/>
        <v>1411548.32</v>
      </c>
      <c r="J70" s="8" t="s">
        <v>147</v>
      </c>
      <c r="K70" s="15" t="s">
        <v>17</v>
      </c>
      <c r="L70" s="39" t="s">
        <v>15</v>
      </c>
    </row>
    <row r="71" spans="1:13" ht="113.25" customHeight="1" x14ac:dyDescent="0.25">
      <c r="A71" s="49">
        <v>16</v>
      </c>
      <c r="B71" s="7" t="s">
        <v>168</v>
      </c>
      <c r="C71" s="72" t="s">
        <v>112</v>
      </c>
      <c r="D71" s="7" t="s">
        <v>172</v>
      </c>
      <c r="E71" s="73" t="s">
        <v>11</v>
      </c>
      <c r="F71" s="73">
        <v>1</v>
      </c>
      <c r="G71" s="63">
        <v>10583975</v>
      </c>
      <c r="H71" s="5">
        <f t="shared" si="10"/>
        <v>10583975</v>
      </c>
      <c r="I71" s="5">
        <f t="shared" si="6"/>
        <v>11854052.000000002</v>
      </c>
      <c r="J71" s="8" t="s">
        <v>169</v>
      </c>
      <c r="K71" s="15" t="s">
        <v>17</v>
      </c>
      <c r="L71" s="39" t="s">
        <v>15</v>
      </c>
    </row>
    <row r="72" spans="1:13" ht="90.75" customHeight="1" x14ac:dyDescent="0.25">
      <c r="A72" s="49">
        <v>17</v>
      </c>
      <c r="B72" s="7" t="s">
        <v>170</v>
      </c>
      <c r="C72" s="72" t="s">
        <v>112</v>
      </c>
      <c r="D72" s="72" t="s">
        <v>171</v>
      </c>
      <c r="E72" s="73" t="s">
        <v>11</v>
      </c>
      <c r="F72" s="73">
        <v>1</v>
      </c>
      <c r="G72" s="63">
        <v>224163</v>
      </c>
      <c r="H72" s="5">
        <f t="shared" si="10"/>
        <v>224163</v>
      </c>
      <c r="I72" s="63">
        <f t="shared" si="6"/>
        <v>251062.56000000003</v>
      </c>
      <c r="J72" s="8" t="s">
        <v>155</v>
      </c>
      <c r="K72" s="15" t="s">
        <v>17</v>
      </c>
      <c r="L72" s="39" t="s">
        <v>15</v>
      </c>
    </row>
    <row r="73" spans="1:13" ht="103.5" customHeight="1" x14ac:dyDescent="0.25">
      <c r="A73" s="49">
        <v>18</v>
      </c>
      <c r="B73" s="7" t="s">
        <v>186</v>
      </c>
      <c r="C73" s="72" t="s">
        <v>112</v>
      </c>
      <c r="D73" s="15" t="s">
        <v>104</v>
      </c>
      <c r="E73" s="73" t="s">
        <v>11</v>
      </c>
      <c r="F73" s="73">
        <v>1</v>
      </c>
      <c r="G73" s="63">
        <v>774740</v>
      </c>
      <c r="H73" s="5">
        <f t="shared" si="10"/>
        <v>774740</v>
      </c>
      <c r="I73" s="63">
        <f t="shared" si="6"/>
        <v>867708.8</v>
      </c>
      <c r="J73" s="8" t="s">
        <v>187</v>
      </c>
      <c r="K73" s="15" t="s">
        <v>17</v>
      </c>
      <c r="L73" s="39" t="s">
        <v>15</v>
      </c>
    </row>
    <row r="74" spans="1:13" ht="90.75" customHeight="1" x14ac:dyDescent="0.25">
      <c r="A74" s="49">
        <v>19</v>
      </c>
      <c r="B74" s="7" t="s">
        <v>188</v>
      </c>
      <c r="C74" s="72" t="s">
        <v>70</v>
      </c>
      <c r="D74" s="84" t="s">
        <v>230</v>
      </c>
      <c r="E74" s="73" t="s">
        <v>11</v>
      </c>
      <c r="F74" s="73">
        <v>1</v>
      </c>
      <c r="G74" s="63">
        <v>87028020</v>
      </c>
      <c r="H74" s="5">
        <f t="shared" si="10"/>
        <v>87028020</v>
      </c>
      <c r="I74" s="63">
        <f t="shared" si="6"/>
        <v>97471382.400000006</v>
      </c>
      <c r="J74" s="8" t="s">
        <v>189</v>
      </c>
      <c r="K74" s="15" t="s">
        <v>78</v>
      </c>
      <c r="L74" s="39" t="s">
        <v>15</v>
      </c>
    </row>
    <row r="75" spans="1:13" ht="96" customHeight="1" x14ac:dyDescent="0.25">
      <c r="A75" s="49">
        <v>20</v>
      </c>
      <c r="B75" s="7" t="s">
        <v>194</v>
      </c>
      <c r="C75" s="72" t="s">
        <v>112</v>
      </c>
      <c r="D75" s="72" t="s">
        <v>196</v>
      </c>
      <c r="E75" s="73" t="s">
        <v>11</v>
      </c>
      <c r="F75" s="73">
        <v>1</v>
      </c>
      <c r="G75" s="63">
        <v>706179</v>
      </c>
      <c r="H75" s="5">
        <f t="shared" ref="H75:H78" si="11">F75*G75</f>
        <v>706179</v>
      </c>
      <c r="I75" s="5">
        <f t="shared" ref="I75:I78" si="12">H75*1.12</f>
        <v>790920.4800000001</v>
      </c>
      <c r="J75" s="8" t="s">
        <v>147</v>
      </c>
      <c r="K75" s="15" t="s">
        <v>17</v>
      </c>
      <c r="L75" s="39" t="s">
        <v>15</v>
      </c>
    </row>
    <row r="76" spans="1:13" ht="104.25" customHeight="1" x14ac:dyDescent="0.25">
      <c r="A76" s="49">
        <v>21</v>
      </c>
      <c r="B76" s="7" t="s">
        <v>195</v>
      </c>
      <c r="C76" s="72" t="s">
        <v>112</v>
      </c>
      <c r="D76" s="72" t="s">
        <v>196</v>
      </c>
      <c r="E76" s="73" t="s">
        <v>11</v>
      </c>
      <c r="F76" s="73">
        <v>1</v>
      </c>
      <c r="G76" s="63">
        <v>1236410</v>
      </c>
      <c r="H76" s="5">
        <f t="shared" si="11"/>
        <v>1236410</v>
      </c>
      <c r="I76" s="5">
        <f t="shared" si="12"/>
        <v>1384779.2000000002</v>
      </c>
      <c r="J76" s="8" t="s">
        <v>155</v>
      </c>
      <c r="K76" s="15" t="s">
        <v>17</v>
      </c>
      <c r="L76" s="39" t="s">
        <v>15</v>
      </c>
    </row>
    <row r="77" spans="1:13" s="81" customFormat="1" ht="104.25" customHeight="1" x14ac:dyDescent="0.25">
      <c r="A77" s="49">
        <v>22</v>
      </c>
      <c r="B77" s="7" t="s">
        <v>226</v>
      </c>
      <c r="C77" s="72" t="s">
        <v>112</v>
      </c>
      <c r="D77" s="7" t="s">
        <v>227</v>
      </c>
      <c r="E77" s="73" t="s">
        <v>11</v>
      </c>
      <c r="F77" s="73">
        <v>1</v>
      </c>
      <c r="G77" s="63">
        <v>646615</v>
      </c>
      <c r="H77" s="5">
        <f t="shared" si="11"/>
        <v>646615</v>
      </c>
      <c r="I77" s="5">
        <f t="shared" si="12"/>
        <v>724208.8</v>
      </c>
      <c r="J77" s="8" t="s">
        <v>225</v>
      </c>
      <c r="K77" s="15" t="s">
        <v>17</v>
      </c>
      <c r="L77" s="39" t="s">
        <v>15</v>
      </c>
    </row>
    <row r="78" spans="1:13" ht="104.25" customHeight="1" x14ac:dyDescent="0.25">
      <c r="A78" s="49">
        <v>23</v>
      </c>
      <c r="B78" s="7" t="s">
        <v>218</v>
      </c>
      <c r="C78" s="72" t="s">
        <v>112</v>
      </c>
      <c r="D78" s="15" t="s">
        <v>219</v>
      </c>
      <c r="E78" s="73" t="s">
        <v>11</v>
      </c>
      <c r="F78" s="73">
        <v>1</v>
      </c>
      <c r="G78" s="63">
        <v>2165545</v>
      </c>
      <c r="H78" s="5">
        <f t="shared" si="11"/>
        <v>2165545</v>
      </c>
      <c r="I78" s="63">
        <f t="shared" si="12"/>
        <v>2425410.4000000004</v>
      </c>
      <c r="J78" s="8" t="s">
        <v>228</v>
      </c>
      <c r="K78" s="15" t="s">
        <v>17</v>
      </c>
      <c r="L78" s="39" t="s">
        <v>15</v>
      </c>
      <c r="M78" s="80"/>
    </row>
    <row r="79" spans="1:13" s="80" customFormat="1" ht="111.75" customHeight="1" x14ac:dyDescent="0.25">
      <c r="A79" s="49">
        <v>24</v>
      </c>
      <c r="B79" s="38" t="s">
        <v>223</v>
      </c>
      <c r="C79" s="45" t="s">
        <v>112</v>
      </c>
      <c r="D79" s="38" t="s">
        <v>224</v>
      </c>
      <c r="E79" s="46" t="s">
        <v>11</v>
      </c>
      <c r="F79" s="46">
        <v>1</v>
      </c>
      <c r="G79" s="5">
        <v>2498370.5357142854</v>
      </c>
      <c r="H79" s="5">
        <v>2498370.5357142854</v>
      </c>
      <c r="I79" s="63">
        <f>H79*1.12</f>
        <v>2798175</v>
      </c>
      <c r="J79" s="8" t="s">
        <v>225</v>
      </c>
      <c r="K79" s="15" t="s">
        <v>17</v>
      </c>
      <c r="L79" s="39" t="s">
        <v>15</v>
      </c>
    </row>
    <row r="80" spans="1:13" s="80" customFormat="1" ht="104.25" customHeight="1" x14ac:dyDescent="0.25">
      <c r="A80" s="49">
        <v>25</v>
      </c>
      <c r="B80" s="46" t="s">
        <v>220</v>
      </c>
      <c r="C80" s="15" t="s">
        <v>70</v>
      </c>
      <c r="D80" s="83" t="s">
        <v>221</v>
      </c>
      <c r="E80" s="48" t="s">
        <v>81</v>
      </c>
      <c r="F80" s="48">
        <v>18</v>
      </c>
      <c r="G80" s="8">
        <v>307125</v>
      </c>
      <c r="H80" s="8">
        <v>5528250</v>
      </c>
      <c r="I80" s="5">
        <f>H80*1.12</f>
        <v>6191640.0000000009</v>
      </c>
      <c r="J80" s="8" t="s">
        <v>222</v>
      </c>
      <c r="K80" s="15" t="s">
        <v>78</v>
      </c>
      <c r="L80" s="39" t="s">
        <v>15</v>
      </c>
    </row>
    <row r="81" spans="1:12" s="81" customFormat="1" ht="104.25" customHeight="1" x14ac:dyDescent="0.25">
      <c r="A81" s="49">
        <v>26</v>
      </c>
      <c r="B81" s="7" t="s">
        <v>235</v>
      </c>
      <c r="C81" s="72" t="s">
        <v>112</v>
      </c>
      <c r="D81" s="15" t="s">
        <v>219</v>
      </c>
      <c r="E81" s="73" t="s">
        <v>11</v>
      </c>
      <c r="F81" s="73">
        <v>1</v>
      </c>
      <c r="G81" s="8">
        <v>4097012</v>
      </c>
      <c r="H81" s="5">
        <f t="shared" ref="H81" si="13">F81*G81</f>
        <v>4097012</v>
      </c>
      <c r="I81" s="63">
        <f t="shared" ref="I81" si="14">H81*1.12</f>
        <v>4588653.4400000004</v>
      </c>
      <c r="J81" s="8" t="s">
        <v>236</v>
      </c>
      <c r="K81" s="15" t="s">
        <v>17</v>
      </c>
      <c r="L81" s="39" t="s">
        <v>15</v>
      </c>
    </row>
    <row r="82" spans="1:12" ht="30.75" customHeight="1" x14ac:dyDescent="0.25">
      <c r="A82" s="31"/>
      <c r="B82" s="106" t="s">
        <v>28</v>
      </c>
      <c r="C82" s="107"/>
      <c r="D82" s="107"/>
      <c r="E82" s="107"/>
      <c r="F82" s="107"/>
      <c r="G82" s="108"/>
      <c r="H82" s="28">
        <f>SUM(H56:H81)</f>
        <v>516576451.13571429</v>
      </c>
      <c r="I82" s="28">
        <f>SUM(I56:I81)</f>
        <v>578565625.27200019</v>
      </c>
      <c r="J82" s="24"/>
      <c r="K82" s="32" t="s">
        <v>0</v>
      </c>
      <c r="L82" s="25"/>
    </row>
    <row r="83" spans="1:12" ht="32.25" customHeight="1" x14ac:dyDescent="0.25">
      <c r="A83" s="33"/>
      <c r="B83" s="123" t="s">
        <v>37</v>
      </c>
      <c r="C83" s="124"/>
      <c r="D83" s="124"/>
      <c r="E83" s="124"/>
      <c r="F83" s="124"/>
      <c r="G83" s="124"/>
      <c r="H83" s="124"/>
      <c r="I83" s="124"/>
      <c r="J83" s="124"/>
      <c r="K83" s="124"/>
      <c r="L83" s="125"/>
    </row>
    <row r="84" spans="1:12" s="11" customFormat="1" ht="159" customHeight="1" x14ac:dyDescent="0.3">
      <c r="A84" s="49">
        <v>1</v>
      </c>
      <c r="B84" s="7" t="s">
        <v>204</v>
      </c>
      <c r="C84" s="72" t="s">
        <v>116</v>
      </c>
      <c r="D84" s="7" t="s">
        <v>205</v>
      </c>
      <c r="E84" s="15" t="s">
        <v>49</v>
      </c>
      <c r="F84" s="15">
        <v>1</v>
      </c>
      <c r="G84" s="47"/>
      <c r="H84" s="47">
        <v>291072</v>
      </c>
      <c r="I84" s="47">
        <f>H84*1.12</f>
        <v>326000.64000000001</v>
      </c>
      <c r="J84" s="8" t="s">
        <v>206</v>
      </c>
      <c r="K84" s="15"/>
      <c r="L84" s="39" t="s">
        <v>15</v>
      </c>
    </row>
    <row r="85" spans="1:12" ht="22.5" customHeight="1" x14ac:dyDescent="0.25">
      <c r="A85" s="31"/>
      <c r="B85" s="126" t="s">
        <v>38</v>
      </c>
      <c r="C85" s="127"/>
      <c r="D85" s="127"/>
      <c r="E85" s="127"/>
      <c r="F85" s="127"/>
      <c r="G85" s="128"/>
      <c r="H85" s="34">
        <f>SUM(H84:H84)</f>
        <v>291072</v>
      </c>
      <c r="I85" s="34">
        <f>SUM(I84:I84)</f>
        <v>326000.64000000001</v>
      </c>
      <c r="J85" s="35"/>
      <c r="K85" s="35"/>
      <c r="L85" s="35"/>
    </row>
    <row r="86" spans="1:12" ht="35.25" customHeight="1" x14ac:dyDescent="0.25">
      <c r="A86" s="33"/>
      <c r="B86" s="112" t="s">
        <v>27</v>
      </c>
      <c r="C86" s="113"/>
      <c r="D86" s="113"/>
      <c r="E86" s="113"/>
      <c r="F86" s="113"/>
      <c r="G86" s="113"/>
      <c r="H86" s="113"/>
      <c r="I86" s="113"/>
      <c r="J86" s="113"/>
      <c r="K86" s="113"/>
      <c r="L86" s="114"/>
    </row>
    <row r="87" spans="1:12" ht="108.75" customHeight="1" x14ac:dyDescent="0.25">
      <c r="A87" s="40">
        <v>1</v>
      </c>
      <c r="B87" s="6" t="s">
        <v>53</v>
      </c>
      <c r="C87" s="45" t="s">
        <v>35</v>
      </c>
      <c r="D87" s="6" t="s">
        <v>54</v>
      </c>
      <c r="E87" s="46" t="s">
        <v>10</v>
      </c>
      <c r="F87" s="47">
        <v>1</v>
      </c>
      <c r="G87" s="47"/>
      <c r="H87" s="47">
        <v>2986607</v>
      </c>
      <c r="I87" s="5">
        <f t="shared" ref="I87:I93" si="15">H87*1.12</f>
        <v>3344999.8400000003</v>
      </c>
      <c r="J87" s="48" t="s">
        <v>55</v>
      </c>
      <c r="K87" s="48"/>
      <c r="L87" s="7" t="s">
        <v>15</v>
      </c>
    </row>
    <row r="88" spans="1:12" ht="89.25" customHeight="1" x14ac:dyDescent="0.25">
      <c r="A88" s="40">
        <v>2</v>
      </c>
      <c r="B88" s="7" t="s">
        <v>23</v>
      </c>
      <c r="C88" s="45" t="s">
        <v>36</v>
      </c>
      <c r="D88" s="7" t="s">
        <v>23</v>
      </c>
      <c r="E88" s="44" t="s">
        <v>10</v>
      </c>
      <c r="F88" s="44">
        <v>1</v>
      </c>
      <c r="G88" s="41"/>
      <c r="H88" s="41">
        <v>387505</v>
      </c>
      <c r="I88" s="50">
        <f t="shared" si="15"/>
        <v>434005.60000000003</v>
      </c>
      <c r="J88" s="7" t="s">
        <v>45</v>
      </c>
      <c r="K88" s="7"/>
      <c r="L88" s="7" t="s">
        <v>15</v>
      </c>
    </row>
    <row r="89" spans="1:12" ht="68.25" customHeight="1" x14ac:dyDescent="0.25">
      <c r="A89" s="40">
        <v>3</v>
      </c>
      <c r="B89" s="48" t="s">
        <v>24</v>
      </c>
      <c r="C89" s="45" t="s">
        <v>36</v>
      </c>
      <c r="D89" s="7" t="s">
        <v>44</v>
      </c>
      <c r="E89" s="44" t="s">
        <v>10</v>
      </c>
      <c r="F89" s="44">
        <v>1</v>
      </c>
      <c r="G89" s="8"/>
      <c r="H89" s="8">
        <v>35310000</v>
      </c>
      <c r="I89" s="50">
        <f t="shared" si="15"/>
        <v>39547200.000000007</v>
      </c>
      <c r="J89" s="7" t="s">
        <v>46</v>
      </c>
      <c r="K89" s="7"/>
      <c r="L89" s="7" t="s">
        <v>15</v>
      </c>
    </row>
    <row r="90" spans="1:12" ht="68.25" customHeight="1" x14ac:dyDescent="0.25">
      <c r="A90" s="40">
        <v>4</v>
      </c>
      <c r="B90" s="48" t="s">
        <v>123</v>
      </c>
      <c r="C90" s="45" t="s">
        <v>35</v>
      </c>
      <c r="D90" s="48" t="s">
        <v>123</v>
      </c>
      <c r="E90" s="44" t="s">
        <v>10</v>
      </c>
      <c r="F90" s="44">
        <v>1</v>
      </c>
      <c r="G90" s="8"/>
      <c r="H90" s="8">
        <v>59912</v>
      </c>
      <c r="I90" s="50">
        <f>H90*1.12</f>
        <v>67101.440000000002</v>
      </c>
      <c r="J90" s="7" t="s">
        <v>137</v>
      </c>
      <c r="K90" s="7"/>
      <c r="L90" s="7" t="s">
        <v>15</v>
      </c>
    </row>
    <row r="91" spans="1:12" ht="142.5" customHeight="1" x14ac:dyDescent="0.25">
      <c r="A91" s="40">
        <v>5</v>
      </c>
      <c r="B91" s="48" t="s">
        <v>115</v>
      </c>
      <c r="C91" s="45" t="s">
        <v>116</v>
      </c>
      <c r="D91" s="48" t="s">
        <v>117</v>
      </c>
      <c r="E91" s="7" t="s">
        <v>10</v>
      </c>
      <c r="F91" s="48">
        <v>1</v>
      </c>
      <c r="G91" s="8"/>
      <c r="H91" s="70" t="s">
        <v>136</v>
      </c>
      <c r="I91" s="5"/>
      <c r="J91" s="7"/>
      <c r="K91" s="7"/>
      <c r="L91" s="7"/>
    </row>
    <row r="92" spans="1:12" ht="142.5" customHeight="1" x14ac:dyDescent="0.25">
      <c r="A92" s="40">
        <v>6</v>
      </c>
      <c r="B92" s="48" t="s">
        <v>60</v>
      </c>
      <c r="C92" s="45" t="s">
        <v>116</v>
      </c>
      <c r="D92" s="48" t="s">
        <v>124</v>
      </c>
      <c r="E92" s="7" t="s">
        <v>10</v>
      </c>
      <c r="F92" s="48">
        <v>1</v>
      </c>
      <c r="G92" s="8"/>
      <c r="H92" s="8">
        <v>4141000</v>
      </c>
      <c r="I92" s="50">
        <f t="shared" si="15"/>
        <v>4637920</v>
      </c>
      <c r="J92" s="8" t="s">
        <v>125</v>
      </c>
      <c r="K92" s="7"/>
      <c r="L92" s="7" t="s">
        <v>126</v>
      </c>
    </row>
    <row r="93" spans="1:12" ht="142.5" customHeight="1" x14ac:dyDescent="0.25">
      <c r="A93" s="40">
        <v>7</v>
      </c>
      <c r="B93" s="48" t="s">
        <v>127</v>
      </c>
      <c r="C93" s="45" t="s">
        <v>128</v>
      </c>
      <c r="D93" s="48" t="s">
        <v>129</v>
      </c>
      <c r="E93" s="7" t="s">
        <v>10</v>
      </c>
      <c r="F93" s="48">
        <v>1</v>
      </c>
      <c r="G93" s="8"/>
      <c r="H93" s="8">
        <v>9213000</v>
      </c>
      <c r="I93" s="50">
        <f t="shared" si="15"/>
        <v>10318560.000000002</v>
      </c>
      <c r="J93" s="8" t="s">
        <v>125</v>
      </c>
      <c r="K93" s="7"/>
      <c r="L93" s="7" t="s">
        <v>126</v>
      </c>
    </row>
    <row r="94" spans="1:12" ht="142.5" customHeight="1" x14ac:dyDescent="0.25">
      <c r="A94" s="40">
        <v>8</v>
      </c>
      <c r="B94" s="48" t="s">
        <v>138</v>
      </c>
      <c r="C94" s="45" t="s">
        <v>35</v>
      </c>
      <c r="D94" s="48" t="s">
        <v>140</v>
      </c>
      <c r="E94" s="7" t="s">
        <v>10</v>
      </c>
      <c r="F94" s="48">
        <v>1</v>
      </c>
      <c r="G94" s="8"/>
      <c r="H94" s="8">
        <v>83022153.629999995</v>
      </c>
      <c r="I94" s="50">
        <f t="shared" ref="I94:I102" si="16">H94*1.12</f>
        <v>92984812.065600008</v>
      </c>
      <c r="J94" s="8" t="s">
        <v>139</v>
      </c>
      <c r="K94" s="7"/>
      <c r="L94" s="7" t="s">
        <v>15</v>
      </c>
    </row>
    <row r="95" spans="1:12" ht="142.5" customHeight="1" x14ac:dyDescent="0.25">
      <c r="A95" s="40">
        <v>9</v>
      </c>
      <c r="B95" s="48" t="s">
        <v>141</v>
      </c>
      <c r="C95" s="45" t="s">
        <v>116</v>
      </c>
      <c r="D95" s="48" t="s">
        <v>142</v>
      </c>
      <c r="E95" s="7" t="s">
        <v>10</v>
      </c>
      <c r="F95" s="48">
        <v>1</v>
      </c>
      <c r="G95" s="8"/>
      <c r="H95" s="8">
        <v>1068750</v>
      </c>
      <c r="I95" s="50">
        <f t="shared" si="16"/>
        <v>1197000</v>
      </c>
      <c r="J95" s="8" t="s">
        <v>143</v>
      </c>
      <c r="K95" s="7"/>
      <c r="L95" s="7" t="s">
        <v>144</v>
      </c>
    </row>
    <row r="96" spans="1:12" ht="129.75" customHeight="1" x14ac:dyDescent="0.25">
      <c r="A96" s="40">
        <v>10</v>
      </c>
      <c r="B96" s="48" t="s">
        <v>159</v>
      </c>
      <c r="C96" s="45" t="s">
        <v>116</v>
      </c>
      <c r="D96" s="48" t="s">
        <v>160</v>
      </c>
      <c r="E96" s="7" t="s">
        <v>10</v>
      </c>
      <c r="F96" s="48">
        <v>1</v>
      </c>
      <c r="G96" s="8"/>
      <c r="H96" s="8">
        <v>39870</v>
      </c>
      <c r="I96" s="50">
        <f t="shared" si="16"/>
        <v>44654.400000000001</v>
      </c>
      <c r="J96" s="8" t="s">
        <v>193</v>
      </c>
      <c r="K96" s="7"/>
      <c r="L96" s="7" t="s">
        <v>161</v>
      </c>
    </row>
    <row r="97" spans="1:12" ht="165" customHeight="1" x14ac:dyDescent="0.25">
      <c r="A97" s="40">
        <v>11</v>
      </c>
      <c r="B97" s="48" t="s">
        <v>190</v>
      </c>
      <c r="C97" s="48" t="s">
        <v>116</v>
      </c>
      <c r="D97" s="79" t="s">
        <v>191</v>
      </c>
      <c r="E97" s="48" t="s">
        <v>10</v>
      </c>
      <c r="F97" s="48">
        <v>1</v>
      </c>
      <c r="G97" s="8"/>
      <c r="H97" s="8">
        <v>5250000</v>
      </c>
      <c r="I97" s="50">
        <f t="shared" si="16"/>
        <v>5880000.0000000009</v>
      </c>
      <c r="J97" s="8" t="s">
        <v>197</v>
      </c>
      <c r="K97" s="7"/>
      <c r="L97" s="7" t="s">
        <v>192</v>
      </c>
    </row>
    <row r="98" spans="1:12" ht="154.5" customHeight="1" x14ac:dyDescent="0.25">
      <c r="A98" s="40">
        <v>12</v>
      </c>
      <c r="B98" s="48" t="s">
        <v>209</v>
      </c>
      <c r="C98" s="48" t="s">
        <v>35</v>
      </c>
      <c r="D98" s="48" t="s">
        <v>210</v>
      </c>
      <c r="E98" s="48" t="s">
        <v>10</v>
      </c>
      <c r="F98" s="48">
        <v>1</v>
      </c>
      <c r="G98" s="8"/>
      <c r="H98" s="47">
        <v>3700302.9</v>
      </c>
      <c r="I98" s="82">
        <f t="shared" si="16"/>
        <v>4144339.2480000001</v>
      </c>
      <c r="J98" s="47" t="s">
        <v>229</v>
      </c>
      <c r="K98" s="7"/>
      <c r="L98" s="7" t="s">
        <v>15</v>
      </c>
    </row>
    <row r="99" spans="1:12" ht="154.5" customHeight="1" x14ac:dyDescent="0.25">
      <c r="A99" s="40">
        <v>13</v>
      </c>
      <c r="B99" s="38" t="s">
        <v>211</v>
      </c>
      <c r="C99" s="45" t="s">
        <v>35</v>
      </c>
      <c r="D99" s="48" t="s">
        <v>212</v>
      </c>
      <c r="E99" s="44" t="s">
        <v>10</v>
      </c>
      <c r="F99" s="44">
        <v>1</v>
      </c>
      <c r="G99" s="8"/>
      <c r="H99" s="8">
        <v>888000</v>
      </c>
      <c r="I99" s="50">
        <f t="shared" si="16"/>
        <v>994560.00000000012</v>
      </c>
      <c r="J99" s="8" t="s">
        <v>213</v>
      </c>
      <c r="K99" s="7"/>
      <c r="L99" s="7" t="s">
        <v>15</v>
      </c>
    </row>
    <row r="100" spans="1:12" s="81" customFormat="1" ht="183.75" customHeight="1" x14ac:dyDescent="0.25">
      <c r="A100" s="40">
        <v>14</v>
      </c>
      <c r="B100" s="48" t="s">
        <v>241</v>
      </c>
      <c r="C100" s="48" t="s">
        <v>116</v>
      </c>
      <c r="D100" s="48" t="s">
        <v>250</v>
      </c>
      <c r="E100" s="48" t="s">
        <v>10</v>
      </c>
      <c r="F100" s="48">
        <v>1</v>
      </c>
      <c r="G100" s="86"/>
      <c r="H100" s="8">
        <v>4680000</v>
      </c>
      <c r="I100" s="82">
        <f t="shared" si="16"/>
        <v>5241600.0000000009</v>
      </c>
      <c r="J100" s="8" t="s">
        <v>243</v>
      </c>
      <c r="K100" s="7"/>
      <c r="L100" s="48" t="s">
        <v>192</v>
      </c>
    </row>
    <row r="101" spans="1:12" s="81" customFormat="1" ht="154.5" customHeight="1" x14ac:dyDescent="0.25">
      <c r="A101" s="40">
        <v>15</v>
      </c>
      <c r="B101" s="48" t="s">
        <v>242</v>
      </c>
      <c r="C101" s="48" t="s">
        <v>116</v>
      </c>
      <c r="D101" s="79" t="s">
        <v>251</v>
      </c>
      <c r="E101" s="48" t="s">
        <v>10</v>
      </c>
      <c r="F101" s="48">
        <v>1</v>
      </c>
      <c r="G101" s="86"/>
      <c r="H101" s="8">
        <v>3120000</v>
      </c>
      <c r="I101" s="50">
        <f t="shared" si="16"/>
        <v>3494400.0000000005</v>
      </c>
      <c r="J101" s="8" t="s">
        <v>244</v>
      </c>
      <c r="K101" s="7"/>
      <c r="L101" s="48" t="s">
        <v>192</v>
      </c>
    </row>
    <row r="102" spans="1:12" s="81" customFormat="1" ht="154.5" customHeight="1" x14ac:dyDescent="0.25">
      <c r="A102" s="40">
        <v>16</v>
      </c>
      <c r="B102" s="48" t="s">
        <v>245</v>
      </c>
      <c r="C102" s="48" t="s">
        <v>35</v>
      </c>
      <c r="D102" s="79" t="s">
        <v>249</v>
      </c>
      <c r="E102" s="48" t="s">
        <v>10</v>
      </c>
      <c r="F102" s="48">
        <v>1</v>
      </c>
      <c r="G102" s="86"/>
      <c r="H102" s="8">
        <v>760702.1</v>
      </c>
      <c r="I102" s="50">
        <f t="shared" si="16"/>
        <v>851986.35200000007</v>
      </c>
      <c r="J102" s="8" t="s">
        <v>246</v>
      </c>
      <c r="K102" s="7"/>
      <c r="L102" s="48" t="s">
        <v>247</v>
      </c>
    </row>
    <row r="103" spans="1:12" ht="33.75" customHeight="1" x14ac:dyDescent="0.25">
      <c r="A103" s="36"/>
      <c r="B103" s="118" t="s">
        <v>29</v>
      </c>
      <c r="C103" s="118"/>
      <c r="D103" s="118"/>
      <c r="E103" s="118"/>
      <c r="F103" s="118"/>
      <c r="G103" s="118"/>
      <c r="H103" s="28">
        <f>SUM(H87:H102)</f>
        <v>154627802.63</v>
      </c>
      <c r="I103" s="28">
        <f>SUM(I87:I102)</f>
        <v>173183138.9456</v>
      </c>
      <c r="J103" s="32"/>
      <c r="K103" s="32"/>
      <c r="L103" s="32"/>
    </row>
    <row r="104" spans="1:12" ht="36.75" customHeight="1" x14ac:dyDescent="0.25">
      <c r="A104" s="36"/>
      <c r="B104" s="118" t="s">
        <v>31</v>
      </c>
      <c r="C104" s="118"/>
      <c r="D104" s="118"/>
      <c r="E104" s="118"/>
      <c r="F104" s="118"/>
      <c r="G104" s="118"/>
      <c r="H104" s="28">
        <f>H82+H103+H85</f>
        <v>671495325.76571429</v>
      </c>
      <c r="I104" s="28">
        <f>I82+I103+I85</f>
        <v>752074764.85760021</v>
      </c>
      <c r="J104" s="32"/>
      <c r="K104" s="32"/>
      <c r="L104" s="32"/>
    </row>
    <row r="105" spans="1:12" ht="31.5" customHeight="1" x14ac:dyDescent="0.25">
      <c r="A105" s="13"/>
      <c r="B105" s="119" t="s">
        <v>32</v>
      </c>
      <c r="C105" s="120"/>
      <c r="D105" s="120"/>
      <c r="E105" s="120"/>
      <c r="F105" s="120"/>
      <c r="G105" s="121"/>
      <c r="H105" s="14">
        <f>H53+H104</f>
        <v>808265623.52285719</v>
      </c>
      <c r="I105" s="14">
        <f>I104+I53</f>
        <v>905257498.34560025</v>
      </c>
      <c r="J105" s="18"/>
      <c r="K105" s="19"/>
      <c r="L105" s="19"/>
    </row>
    <row r="106" spans="1:12" ht="30.75" customHeight="1" x14ac:dyDescent="0.25">
      <c r="A106" s="117" t="s">
        <v>47</v>
      </c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</row>
    <row r="107" spans="1:12" s="12" customFormat="1" ht="27.75" customHeight="1" x14ac:dyDescent="0.25">
      <c r="A107" s="3"/>
      <c r="B107" s="17"/>
      <c r="C107" s="3"/>
      <c r="D107" s="16"/>
      <c r="E107" s="3"/>
      <c r="F107" s="3"/>
      <c r="G107" s="9"/>
      <c r="H107" s="9"/>
      <c r="I107" s="9"/>
      <c r="J107" s="17"/>
      <c r="K107" s="17"/>
      <c r="L107" s="17"/>
    </row>
    <row r="108" spans="1:12" s="12" customFormat="1" ht="29.25" customHeight="1" x14ac:dyDescent="0.25">
      <c r="A108" s="3"/>
      <c r="B108" s="17"/>
      <c r="C108" s="3"/>
      <c r="D108" s="16"/>
      <c r="E108" s="3"/>
      <c r="F108" s="3"/>
      <c r="G108" s="9"/>
      <c r="H108" s="9"/>
      <c r="I108" s="9"/>
      <c r="J108" s="17"/>
      <c r="K108" s="17"/>
      <c r="L108" s="17"/>
    </row>
    <row r="109" spans="1:12" ht="33.75" customHeight="1" x14ac:dyDescent="0.25"/>
  </sheetData>
  <mergeCells count="22">
    <mergeCell ref="A106:L106"/>
    <mergeCell ref="B104:G104"/>
    <mergeCell ref="B105:G105"/>
    <mergeCell ref="B86:L86"/>
    <mergeCell ref="B39:G39"/>
    <mergeCell ref="B82:G82"/>
    <mergeCell ref="B83:L83"/>
    <mergeCell ref="B85:G85"/>
    <mergeCell ref="B103:G103"/>
    <mergeCell ref="B52:G52"/>
    <mergeCell ref="B55:L55"/>
    <mergeCell ref="J2:L4"/>
    <mergeCell ref="B54:L54"/>
    <mergeCell ref="B10:L10"/>
    <mergeCell ref="B42:G42"/>
    <mergeCell ref="B40:L40"/>
    <mergeCell ref="B53:G53"/>
    <mergeCell ref="B11:L11"/>
    <mergeCell ref="B43:L43"/>
    <mergeCell ref="D7:I7"/>
    <mergeCell ref="C6:I6"/>
    <mergeCell ref="D8:I8"/>
  </mergeCells>
  <pageMargins left="0.51181102362204722" right="0.51181102362204722" top="0.74803149606299213" bottom="0.74803149606299213" header="0.31496062992125984" footer="0.31496062992125984"/>
  <pageSetup paperSize="9" scale="43" fitToHeight="0" orientation="landscape" r:id="rId1"/>
  <rowBreaks count="1" manualBreakCount="1">
    <brk id="53" min="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sqref="A1:B1"/>
    </sheetView>
  </sheetViews>
  <sheetFormatPr defaultRowHeight="15" x14ac:dyDescent="0.25"/>
  <cols>
    <col min="1" max="1" width="16.140625" style="69" customWidth="1"/>
    <col min="2" max="2" width="20.85546875" style="69" customWidth="1"/>
  </cols>
  <sheetData>
    <row r="1" spans="1:2" ht="31.5" customHeight="1" x14ac:dyDescent="0.25">
      <c r="A1" s="76">
        <f>1*ПЗ!H105</f>
        <v>808265623.52285719</v>
      </c>
      <c r="B1" s="77">
        <f>ПЗ!I105/1.12</f>
        <v>808265623.52285731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2014-04-16T09:20:37Z</cp:lastPrinted>
  <dcterms:created xsi:type="dcterms:W3CDTF">2012-01-05T05:15:13Z</dcterms:created>
  <dcterms:modified xsi:type="dcterms:W3CDTF">2014-04-18T11:16:32Z</dcterms:modified>
</cp:coreProperties>
</file>