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3105" windowWidth="17400" windowHeight="6855"/>
  </bookViews>
  <sheets>
    <sheet name="ПЗ" sheetId="12" r:id="rId1"/>
    <sheet name="Лист1" sheetId="11" r:id="rId2"/>
  </sheets>
  <definedNames>
    <definedName name="_xlnm.Print_Area" localSheetId="0">ПЗ!$A$1:$L$443</definedName>
  </definedNames>
  <calcPr calcId="145621"/>
</workbook>
</file>

<file path=xl/calcChain.xml><?xml version="1.0" encoding="utf-8"?>
<calcChain xmlns="http://schemas.openxmlformats.org/spreadsheetml/2006/main">
  <c r="H397" i="12" l="1"/>
  <c r="I397"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H396" i="12" l="1"/>
  <c r="I396" i="12" s="1"/>
  <c r="H395" i="12"/>
  <c r="I395" i="12" s="1"/>
  <c r="H394" i="12" l="1"/>
  <c r="I394" i="12" s="1"/>
  <c r="H393" i="12"/>
  <c r="I393" i="12" s="1"/>
  <c r="I439" i="12" l="1"/>
  <c r="H187" i="12" l="1"/>
  <c r="I186" i="12"/>
  <c r="H154" i="12" l="1"/>
  <c r="I154" i="12" s="1"/>
  <c r="H155" i="12"/>
  <c r="I155" i="12" s="1"/>
  <c r="H156" i="12"/>
  <c r="I156" i="12" s="1"/>
  <c r="H153" i="12"/>
  <c r="I153" i="12" s="1"/>
  <c r="I438" i="12" l="1"/>
  <c r="H152" i="12" l="1"/>
  <c r="I152" i="12" s="1"/>
  <c r="H392" i="12" l="1"/>
  <c r="I392" i="12" s="1"/>
  <c r="H391" i="12"/>
  <c r="I391" i="12" s="1"/>
  <c r="H390" i="12"/>
  <c r="I390" i="12" s="1"/>
  <c r="H174" i="12" l="1"/>
  <c r="I173" i="12"/>
  <c r="H150" i="12" l="1"/>
  <c r="I150" i="12" s="1"/>
  <c r="H149" i="12" l="1"/>
  <c r="I149" i="12" s="1"/>
  <c r="H388" i="12" l="1"/>
  <c r="I388" i="12" s="1"/>
  <c r="H387" i="12"/>
  <c r="I387" i="12" s="1"/>
  <c r="H389" i="12"/>
  <c r="I389" i="12" s="1"/>
  <c r="H386" i="12"/>
  <c r="I386" i="12" s="1"/>
  <c r="I437" i="12"/>
  <c r="H121" i="12" l="1"/>
  <c r="H221" i="12" l="1"/>
  <c r="I221" i="12" s="1"/>
  <c r="H415" i="12" l="1"/>
  <c r="I414" i="12"/>
  <c r="H385" i="12"/>
  <c r="I385" i="12" s="1"/>
  <c r="H148" i="12"/>
  <c r="I148" i="12" s="1"/>
  <c r="H384" i="12"/>
  <c r="I384" i="12" s="1"/>
  <c r="H383" i="12" l="1"/>
  <c r="I383" i="12" s="1"/>
  <c r="H382" i="12"/>
  <c r="I382" i="12" s="1"/>
  <c r="I413" i="12" l="1"/>
  <c r="H381" i="12" l="1"/>
  <c r="I381" i="12" s="1"/>
  <c r="H380" i="12"/>
  <c r="I380" i="12" s="1"/>
  <c r="H378" i="12"/>
  <c r="I378" i="12" s="1"/>
  <c r="H379" i="12"/>
  <c r="I379" i="12" s="1"/>
  <c r="H377" i="12" l="1"/>
  <c r="I377" i="12" s="1"/>
  <c r="H146" i="12" l="1"/>
  <c r="I146" i="12" s="1"/>
  <c r="H376" i="12" l="1"/>
  <c r="I376" i="12" s="1"/>
  <c r="H375" i="12"/>
  <c r="I375" i="12" s="1"/>
  <c r="H374" i="12"/>
  <c r="I374" i="12" s="1"/>
  <c r="H373" i="12"/>
  <c r="I373" i="12" s="1"/>
  <c r="H372" i="12"/>
  <c r="I372" i="12" s="1"/>
  <c r="H143" i="12" l="1"/>
  <c r="I143" i="12" l="1"/>
  <c r="H145" i="12"/>
  <c r="H144" i="12"/>
  <c r="I144" i="12" s="1"/>
  <c r="H142" i="12" l="1"/>
  <c r="I142" i="12" l="1"/>
  <c r="I145" i="12"/>
  <c r="G141" i="12"/>
  <c r="H141" i="12" s="1"/>
  <c r="I141" i="12" s="1"/>
  <c r="H371" i="12" l="1"/>
  <c r="I371" i="12" s="1"/>
  <c r="I404" i="12" l="1"/>
  <c r="H370" i="12"/>
  <c r="I370" i="12" s="1"/>
  <c r="H369" i="12"/>
  <c r="I369" i="12" s="1"/>
  <c r="H140" i="12"/>
  <c r="I140" i="12" s="1"/>
  <c r="G139" i="12"/>
  <c r="H139" i="12" s="1"/>
  <c r="I139" i="12" s="1"/>
  <c r="G138" i="12"/>
  <c r="H138" i="12" s="1"/>
  <c r="I138" i="12" s="1"/>
  <c r="G137" i="12"/>
  <c r="H137" i="12" s="1"/>
  <c r="I137" i="12" s="1"/>
  <c r="G136" i="12"/>
  <c r="H136" i="12" s="1"/>
  <c r="I136" i="12" s="1"/>
  <c r="H135" i="12" l="1"/>
  <c r="I135" i="12" s="1"/>
  <c r="H134" i="12"/>
  <c r="I134" i="12" s="1"/>
  <c r="H133" i="12"/>
  <c r="I133" i="12" s="1"/>
  <c r="H368" i="12" l="1"/>
  <c r="I368" i="12" s="1"/>
  <c r="H367" i="12" l="1"/>
  <c r="I367" i="12" s="1"/>
  <c r="H366" i="12" l="1"/>
  <c r="I366" i="12" s="1"/>
  <c r="H365" i="12"/>
  <c r="I365" i="12" s="1"/>
  <c r="H364" i="12"/>
  <c r="H265" i="12" l="1"/>
  <c r="I364" i="12" l="1"/>
  <c r="H363" i="12"/>
  <c r="I363" i="12" s="1"/>
  <c r="I124" i="12" l="1"/>
  <c r="I265" i="12" l="1"/>
  <c r="I132" i="12" l="1"/>
  <c r="I131" i="12"/>
  <c r="I130" i="12"/>
  <c r="I128" i="12"/>
  <c r="I129" i="12"/>
  <c r="I127" i="12"/>
  <c r="I126" i="12"/>
  <c r="I125" i="12"/>
  <c r="I123" i="12"/>
  <c r="I122" i="12"/>
  <c r="I436" i="12" l="1"/>
  <c r="H362" i="12" l="1"/>
  <c r="I362" i="12" l="1"/>
  <c r="I121" i="12"/>
  <c r="H359" i="12"/>
  <c r="I359" i="12" s="1"/>
  <c r="H358" i="12"/>
  <c r="I358" i="12" s="1"/>
  <c r="H357" i="12"/>
  <c r="I357" i="12" s="1"/>
  <c r="H356" i="12"/>
  <c r="I356" i="12" s="1"/>
  <c r="H355" i="12"/>
  <c r="I355" i="12" s="1"/>
  <c r="H354" i="12"/>
  <c r="I354" i="12" s="1"/>
  <c r="H353" i="12"/>
  <c r="I353" i="12" s="1"/>
  <c r="H348" i="12"/>
  <c r="I348" i="12" s="1"/>
  <c r="H352" i="12"/>
  <c r="I352" i="12" s="1"/>
  <c r="H361" i="12" l="1"/>
  <c r="I361" i="12" s="1"/>
  <c r="H119" i="12"/>
  <c r="I119" i="12" s="1"/>
  <c r="H360" i="12"/>
  <c r="I360" i="12" s="1"/>
  <c r="H351" i="12"/>
  <c r="I351" i="12" s="1"/>
  <c r="H350" i="12"/>
  <c r="I350" i="12" s="1"/>
  <c r="H349" i="12"/>
  <c r="I349" i="12" s="1"/>
  <c r="H347" i="12"/>
  <c r="I347" i="12" s="1"/>
  <c r="I118" i="12"/>
  <c r="I117" i="12"/>
  <c r="I116" i="12"/>
  <c r="H344" i="12" l="1"/>
  <c r="I344" i="12" s="1"/>
  <c r="H345" i="12"/>
  <c r="I345" i="12" s="1"/>
  <c r="H340" i="12"/>
  <c r="I340" i="12" s="1"/>
  <c r="H342" i="12"/>
  <c r="I342" i="12" s="1"/>
  <c r="H346" i="12" l="1"/>
  <c r="I346" i="12" s="1"/>
  <c r="H115" i="12" l="1"/>
  <c r="I115" i="12" s="1"/>
  <c r="H343" i="12" l="1"/>
  <c r="I343" i="12" s="1"/>
  <c r="H114" i="12" l="1"/>
  <c r="I114" i="12" s="1"/>
  <c r="H113" i="12" l="1"/>
  <c r="I113" i="12" s="1"/>
  <c r="H112" i="12" l="1"/>
  <c r="I112" i="12" s="1"/>
  <c r="H341" i="12" l="1"/>
  <c r="I341"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39" i="12" l="1"/>
  <c r="I339" i="12" s="1"/>
  <c r="H97" i="12"/>
  <c r="I97" i="12" s="1"/>
  <c r="H338" i="12" l="1"/>
  <c r="I338" i="12" s="1"/>
  <c r="H96" i="12" l="1"/>
  <c r="I96" i="12" s="1"/>
  <c r="H95" i="12"/>
  <c r="I95" i="12" s="1"/>
  <c r="H94" i="12"/>
  <c r="I94" i="12" s="1"/>
  <c r="H337" i="12" l="1"/>
  <c r="I337" i="12" s="1"/>
  <c r="H336" i="12" l="1"/>
  <c r="I336" i="12" s="1"/>
  <c r="H335" i="12" l="1"/>
  <c r="I335" i="12" s="1"/>
  <c r="H82" i="12"/>
  <c r="I82" i="12" s="1"/>
  <c r="H334" i="12" l="1"/>
  <c r="I334" i="12" s="1"/>
  <c r="H333" i="12"/>
  <c r="I333" i="12" s="1"/>
  <c r="H332" i="12"/>
  <c r="I332" i="12" s="1"/>
  <c r="H93" i="12"/>
  <c r="I93" i="12" s="1"/>
  <c r="H92" i="12"/>
  <c r="I92" i="12" s="1"/>
  <c r="H91" i="12"/>
  <c r="I91" i="12" s="1"/>
  <c r="H90" i="12"/>
  <c r="I90" i="12" s="1"/>
  <c r="H89" i="12"/>
  <c r="I89" i="12" s="1"/>
  <c r="H88" i="12"/>
  <c r="I88" i="12" s="1"/>
  <c r="H87" i="12"/>
  <c r="I87" i="12" s="1"/>
  <c r="H86" i="12"/>
  <c r="I86" i="12" s="1"/>
  <c r="H85" i="12"/>
  <c r="I85" i="12" s="1"/>
  <c r="H84" i="12"/>
  <c r="I84" i="12" s="1"/>
  <c r="H83" i="12"/>
  <c r="H331" i="12"/>
  <c r="I83" i="12" l="1"/>
  <c r="I331" i="12" l="1"/>
  <c r="H328" i="12" l="1"/>
  <c r="I328" i="12" s="1"/>
  <c r="H329" i="12" l="1"/>
  <c r="I329" i="12" s="1"/>
  <c r="H330" i="12"/>
  <c r="I330" i="12" s="1"/>
  <c r="I80" i="12" l="1"/>
  <c r="H327" i="12" l="1"/>
  <c r="I327" i="12" s="1"/>
  <c r="I412" i="12" l="1"/>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325" i="12" l="1"/>
  <c r="H326" i="12"/>
  <c r="I326" i="12" s="1"/>
  <c r="H324" i="12"/>
  <c r="I324" i="12" s="1"/>
  <c r="H323" i="12"/>
  <c r="I323" i="12" s="1"/>
  <c r="I325" i="12" l="1"/>
  <c r="H322" i="12"/>
  <c r="I322" i="12" s="1"/>
  <c r="H321" i="12" l="1"/>
  <c r="I321" i="12" s="1"/>
  <c r="H320" i="12" l="1"/>
  <c r="I320" i="12" s="1"/>
  <c r="H64" i="12" l="1"/>
  <c r="I64" i="12" s="1"/>
  <c r="I185" i="12"/>
  <c r="H318" i="12" l="1"/>
  <c r="I318" i="12" s="1"/>
  <c r="I62" i="12" l="1"/>
  <c r="I63" i="12"/>
  <c r="I184" i="12" l="1"/>
  <c r="I435" i="12"/>
  <c r="H317" i="12" l="1"/>
  <c r="I317" i="12" l="1"/>
  <c r="H61" i="12" l="1"/>
  <c r="H60" i="12"/>
  <c r="I60" i="12" s="1"/>
  <c r="I61" i="12" l="1"/>
  <c r="H59" i="12"/>
  <c r="I59" i="12" s="1"/>
  <c r="H316" i="12" l="1"/>
  <c r="I316" i="12" s="1"/>
  <c r="H315" i="12"/>
  <c r="I315" i="12" s="1"/>
  <c r="H58" i="12" l="1"/>
  <c r="I58" i="12" s="1"/>
  <c r="H57" i="12"/>
  <c r="I57" i="12" s="1"/>
  <c r="H55" i="12"/>
  <c r="I55" i="12" s="1"/>
  <c r="H434" i="12" l="1"/>
  <c r="H440" i="12" s="1"/>
  <c r="I434" i="12" l="1"/>
  <c r="H310" i="12" l="1"/>
  <c r="I310" i="12" s="1"/>
  <c r="H312" i="12" l="1"/>
  <c r="I312" i="12" s="1"/>
  <c r="H51" i="12"/>
  <c r="H52" i="12"/>
  <c r="I52" i="12" s="1"/>
  <c r="H53" i="12"/>
  <c r="I53" i="12" s="1"/>
  <c r="H54" i="12"/>
  <c r="I54" i="12" s="1"/>
  <c r="H314" i="12"/>
  <c r="I314" i="12" s="1"/>
  <c r="H313" i="12"/>
  <c r="I313" i="12" s="1"/>
  <c r="I51" i="12" l="1"/>
  <c r="I411" i="12"/>
  <c r="I415" i="12"/>
  <c r="I410" i="12" l="1"/>
  <c r="I307" i="12" l="1"/>
  <c r="I308" i="12"/>
  <c r="I309" i="12"/>
  <c r="I44" i="12" l="1"/>
  <c r="I45" i="12"/>
  <c r="I46" i="12"/>
  <c r="I47" i="12"/>
  <c r="I48" i="12"/>
  <c r="I49" i="12"/>
  <c r="H50" i="12"/>
  <c r="I50" i="12" s="1"/>
  <c r="H42" i="12" l="1"/>
  <c r="I42" i="12" s="1"/>
  <c r="H41" i="12"/>
  <c r="I41" i="12" s="1"/>
  <c r="H40" i="12"/>
  <c r="I40" i="12" s="1"/>
  <c r="H39" i="12"/>
  <c r="I39" i="12" s="1"/>
  <c r="H38" i="12"/>
  <c r="I38" i="12" s="1"/>
  <c r="H43" i="12" l="1"/>
  <c r="I43" i="12" s="1"/>
  <c r="H305" i="12" l="1"/>
  <c r="I305" i="12" s="1"/>
  <c r="H306" i="12"/>
  <c r="I306" i="12" s="1"/>
  <c r="H37" i="12" l="1"/>
  <c r="I37" i="12" s="1"/>
  <c r="H304" i="12" l="1"/>
  <c r="I304" i="12" s="1"/>
  <c r="H36" i="12" l="1"/>
  <c r="I36" i="12" l="1"/>
  <c r="H35" i="12"/>
  <c r="I35" i="12" s="1"/>
  <c r="H34" i="12" l="1"/>
  <c r="I34" i="12" s="1"/>
  <c r="H33" i="12"/>
  <c r="H303" i="12"/>
  <c r="I303" i="12" s="1"/>
  <c r="H302" i="12" l="1"/>
  <c r="I302" i="12" s="1"/>
  <c r="I298" i="12" l="1"/>
  <c r="I299" i="12"/>
  <c r="I300" i="12"/>
  <c r="I301" i="12"/>
  <c r="I33" i="12" l="1"/>
  <c r="H296" i="12" l="1"/>
  <c r="I296" i="12" s="1"/>
  <c r="H295" i="12" l="1"/>
  <c r="I295" i="12" s="1"/>
  <c r="I176" i="12" l="1"/>
  <c r="H294" i="12"/>
  <c r="I294" i="12" l="1"/>
  <c r="H293" i="12"/>
  <c r="I293" i="12" l="1"/>
  <c r="H291" i="12" l="1"/>
  <c r="I291" i="12" s="1"/>
  <c r="H292" i="12"/>
  <c r="I292" i="12" s="1"/>
  <c r="H289" i="12"/>
  <c r="I289" i="12" s="1"/>
  <c r="H32" i="12" l="1"/>
  <c r="I32" i="12" s="1"/>
  <c r="I183" i="12" l="1"/>
  <c r="H30" i="12"/>
  <c r="I30" i="12" s="1"/>
  <c r="H27" i="12"/>
  <c r="I27" i="12" s="1"/>
  <c r="H288" i="12"/>
  <c r="I288" i="12" s="1"/>
  <c r="H287" i="12"/>
  <c r="I287" i="12" s="1"/>
  <c r="H26" i="12"/>
  <c r="I26" i="12" s="1"/>
  <c r="I172" i="12"/>
  <c r="H286" i="12" l="1"/>
  <c r="I286" i="12" s="1"/>
  <c r="H285" i="12"/>
  <c r="I285" i="12" s="1"/>
  <c r="H284" i="12"/>
  <c r="I284" i="12" s="1"/>
  <c r="I171" i="12" l="1"/>
  <c r="I170" i="12" l="1"/>
  <c r="I174" i="12" s="1"/>
  <c r="H276" i="12" l="1"/>
  <c r="H277" i="12"/>
  <c r="H275" i="12" l="1"/>
  <c r="I275" i="12" s="1"/>
  <c r="H274" i="12"/>
  <c r="I274" i="12" s="1"/>
  <c r="I281" i="12"/>
  <c r="H282" i="12"/>
  <c r="I282" i="12" s="1"/>
  <c r="H283" i="12" l="1"/>
  <c r="I283" i="12" s="1"/>
  <c r="H280" i="12"/>
  <c r="I280" i="12" s="1"/>
  <c r="H22" i="12" l="1"/>
  <c r="I22" i="12" s="1"/>
  <c r="I276" i="12"/>
  <c r="I277" i="12"/>
  <c r="H279" i="12"/>
  <c r="I279" i="12" s="1"/>
  <c r="H278" i="12"/>
  <c r="I278" i="12" s="1"/>
  <c r="H25" i="12" l="1"/>
  <c r="I25" i="12" s="1"/>
  <c r="H24" i="12"/>
  <c r="I24" i="12" s="1"/>
  <c r="H23" i="12"/>
  <c r="I23" i="12" s="1"/>
  <c r="H273" i="12" l="1"/>
  <c r="I273" i="12" s="1"/>
  <c r="I433" i="12" l="1"/>
  <c r="I409" i="12" l="1"/>
  <c r="I408" i="12" l="1"/>
  <c r="I407" i="12" l="1"/>
  <c r="H272" i="12"/>
  <c r="I272" i="12" s="1"/>
  <c r="H271" i="12" l="1"/>
  <c r="I271" i="12" s="1"/>
  <c r="H270" i="12"/>
  <c r="I270" i="12" s="1"/>
  <c r="I431" i="12"/>
  <c r="I430" i="12"/>
  <c r="H269" i="12" l="1"/>
  <c r="I269" i="12" s="1"/>
  <c r="I406" i="12" l="1"/>
  <c r="I432" i="12" l="1"/>
  <c r="H268" i="12"/>
  <c r="I268" i="12" s="1"/>
  <c r="H267" i="12" l="1"/>
  <c r="I267" i="12" s="1"/>
  <c r="H258" i="12" l="1"/>
  <c r="I258" i="12" s="1"/>
  <c r="H257" i="12"/>
  <c r="I257" i="12" s="1"/>
  <c r="H255" i="12"/>
  <c r="I255" i="12" s="1"/>
  <c r="H254" i="12"/>
  <c r="I254" i="12" s="1"/>
  <c r="H252" i="12"/>
  <c r="I252" i="12" s="1"/>
  <c r="H251" i="12"/>
  <c r="I251" i="12" s="1"/>
  <c r="H250" i="12"/>
  <c r="I250" i="12" s="1"/>
  <c r="H249" i="12"/>
  <c r="I249" i="12" s="1"/>
  <c r="H248" i="12"/>
  <c r="I248" i="12" s="1"/>
  <c r="H247" i="12"/>
  <c r="I247" i="12" s="1"/>
  <c r="H246" i="12"/>
  <c r="I246" i="12" s="1"/>
  <c r="H245" i="12"/>
  <c r="I245" i="12" s="1"/>
  <c r="H244" i="12"/>
  <c r="I244" i="12" s="1"/>
  <c r="H242" i="12"/>
  <c r="I242" i="12" s="1"/>
  <c r="H241" i="12"/>
  <c r="I241" i="12" s="1"/>
  <c r="H240" i="12"/>
  <c r="I240" i="12" s="1"/>
  <c r="H239" i="12"/>
  <c r="I239" i="12" s="1"/>
  <c r="H238" i="12"/>
  <c r="I238" i="12" s="1"/>
  <c r="H237" i="12"/>
  <c r="I237" i="12" s="1"/>
  <c r="H234" i="12"/>
  <c r="I234" i="12" s="1"/>
  <c r="H233" i="12"/>
  <c r="I233" i="12" s="1"/>
  <c r="H232" i="12"/>
  <c r="I232" i="12" s="1"/>
  <c r="H231" i="12"/>
  <c r="I231" i="12" s="1"/>
  <c r="H230" i="12"/>
  <c r="I230" i="12" s="1"/>
  <c r="H227" i="12"/>
  <c r="I227" i="12" s="1"/>
  <c r="H226" i="12"/>
  <c r="I226" i="12" s="1"/>
  <c r="H225" i="12"/>
  <c r="I225" i="12" s="1"/>
  <c r="H224" i="12"/>
  <c r="I224" i="12" s="1"/>
  <c r="H223" i="12"/>
  <c r="I223" i="12" s="1"/>
  <c r="H220" i="12"/>
  <c r="I220" i="12" s="1"/>
  <c r="H219" i="12"/>
  <c r="I219" i="12" s="1"/>
  <c r="H218" i="12"/>
  <c r="I218" i="12" s="1"/>
  <c r="H217" i="12"/>
  <c r="I217" i="12" s="1"/>
  <c r="H216" i="12"/>
  <c r="I216" i="12" s="1"/>
  <c r="H215" i="12"/>
  <c r="I215" i="12" s="1"/>
  <c r="H214" i="12"/>
  <c r="I214" i="12" s="1"/>
  <c r="H213" i="12"/>
  <c r="I213" i="12" s="1"/>
  <c r="H211" i="12"/>
  <c r="I211" i="12" s="1"/>
  <c r="H210" i="12"/>
  <c r="I210" i="12" s="1"/>
  <c r="H209" i="12"/>
  <c r="I209" i="12" s="1"/>
  <c r="H206" i="12"/>
  <c r="I206" i="12" s="1"/>
  <c r="H205" i="12"/>
  <c r="I205" i="12" s="1"/>
  <c r="H204" i="12"/>
  <c r="I204" i="12" s="1"/>
  <c r="H202" i="12"/>
  <c r="I202" i="12" s="1"/>
  <c r="H201" i="12"/>
  <c r="I201" i="12" s="1"/>
  <c r="H199" i="12"/>
  <c r="I199" i="12" s="1"/>
  <c r="H195" i="12"/>
  <c r="I195" i="12" s="1"/>
  <c r="H194" i="12"/>
  <c r="I194" i="12" s="1"/>
  <c r="H191" i="12"/>
  <c r="I191" i="12" l="1"/>
  <c r="H259" i="12"/>
  <c r="I259" i="12" s="1"/>
  <c r="H260" i="12"/>
  <c r="H261" i="12"/>
  <c r="H262" i="12"/>
  <c r="I262" i="12" s="1"/>
  <c r="H263" i="12"/>
  <c r="I263" i="12" s="1"/>
  <c r="H264" i="12"/>
  <c r="I264" i="12" s="1"/>
  <c r="H266" i="12"/>
  <c r="I266" i="12" s="1"/>
  <c r="I401" i="12"/>
  <c r="I402" i="12"/>
  <c r="I403" i="12"/>
  <c r="I405" i="12"/>
  <c r="I417" i="12"/>
  <c r="I418" i="12"/>
  <c r="I419" i="12"/>
  <c r="I420" i="12"/>
  <c r="I421" i="12"/>
  <c r="I422" i="12"/>
  <c r="I423" i="12"/>
  <c r="I424" i="12"/>
  <c r="I425" i="12"/>
  <c r="I426" i="12"/>
  <c r="I427" i="12"/>
  <c r="I428" i="12"/>
  <c r="I429" i="12"/>
  <c r="H398" i="12" l="1"/>
  <c r="I440" i="12"/>
  <c r="I261" i="12"/>
  <c r="I398" i="12" s="1"/>
  <c r="I260" i="12"/>
  <c r="H441" i="12" l="1"/>
  <c r="I441" i="12" s="1"/>
  <c r="H21" i="12"/>
  <c r="G20" i="12"/>
  <c r="H20" i="12" s="1"/>
  <c r="I20" i="12" s="1"/>
  <c r="G19" i="12"/>
  <c r="H19" i="12" s="1"/>
  <c r="I19" i="12" l="1"/>
  <c r="I21" i="12"/>
  <c r="I182" i="12"/>
  <c r="I181" i="12"/>
  <c r="I180" i="12"/>
  <c r="I179" i="12"/>
  <c r="I178" i="12"/>
  <c r="I177" i="12"/>
  <c r="H18" i="12"/>
  <c r="I18" i="12" s="1"/>
  <c r="H17" i="12"/>
  <c r="I17" i="12" s="1"/>
  <c r="H16" i="12"/>
  <c r="I16" i="12" s="1"/>
  <c r="H15" i="12"/>
  <c r="I15" i="12" s="1"/>
  <c r="H14" i="12"/>
  <c r="I12" i="12"/>
  <c r="H168" i="12" l="1"/>
  <c r="I187" i="12"/>
  <c r="I14" i="12"/>
  <c r="H188" i="12" l="1"/>
  <c r="I65" i="12"/>
  <c r="I168" i="12" s="1"/>
  <c r="I188" i="12" l="1"/>
  <c r="H442" i="12"/>
  <c r="I442" i="12" l="1"/>
</calcChain>
</file>

<file path=xl/sharedStrings.xml><?xml version="1.0" encoding="utf-8"?>
<sst xmlns="http://schemas.openxmlformats.org/spreadsheetml/2006/main" count="2778" uniqueCount="902">
  <si>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</si>
  <si>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</si>
  <si>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</si>
  <si>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</si>
  <si>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</si>
  <si>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</si>
  <si>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</si>
  <si>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</si>
  <si>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</si>
  <si>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</si>
  <si>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</si>
  <si>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</si>
  <si>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</si>
  <si>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</si>
  <si>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</si>
  <si>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</si>
  <si>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</si>
  <si>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</si>
  <si>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</si>
  <si>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</si>
  <si>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</si>
  <si>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</si>
  <si>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</si>
  <si>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</si>
  <si>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</si>
  <si>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</si>
  <si>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</si>
  <si>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</si>
  <si>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</si>
  <si>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</si>
  <si>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</si>
  <si>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</si>
  <si>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</si>
  <si>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</si>
  <si>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</si>
  <si>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</si>
  <si>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</si>
  <si>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</si>
  <si>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</si>
  <si>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</si>
  <si>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</si>
  <si>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</si>
  <si>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</si>
  <si>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</si>
  <si>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</si>
  <si>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</si>
  <si>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</si>
  <si>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</si>
  <si>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</si>
  <si>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</si>
  <si>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</si>
  <si>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</si>
  <si>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</si>
  <si>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</si>
  <si>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</si>
  <si>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</si>
  <si>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</si>
  <si>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</si>
  <si>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</si>
  <si>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</si>
  <si>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</si>
  <si>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</si>
  <si>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</si>
  <si>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</si>
  <si>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</si>
  <si>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</si>
  <si>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</si>
  <si>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</si>
  <si>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</si>
  <si>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</si>
  <si>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</si>
  <si>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</si>
  <si>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</si>
  <si>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</si>
  <si>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</si>
  <si>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</si>
  <si>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</si>
  <si>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</si>
  <si>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</si>
  <si>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</si>
  <si>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</si>
  <si>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</si>
  <si>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</si>
  <si>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</si>
  <si>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</si>
  <si>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</si>
  <si>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</si>
  <si>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</si>
  <si>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</si>
  <si>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</si>
  <si>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</si>
  <si>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</si>
  <si>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</si>
  <si>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</si>
  <si>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</si>
  <si>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</si>
  <si>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</si>
  <si>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</si>
  <si>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</si>
  <si>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</si>
  <si>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</si>
  <si>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</si>
  <si>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</si>
  <si>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</si>
  <si>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</si>
  <si>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</si>
  <si>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</si>
  <si>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</si>
  <si>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</si>
  <si>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</si>
  <si>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</si>
  <si>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</si>
  <si>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</si>
  <si>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</si>
  <si>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</si>
  <si>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</si>
  <si>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</si>
  <si>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</si>
  <si>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</si>
  <si>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</si>
  <si>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</si>
  <si>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</si>
  <si>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</si>
  <si>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</si>
  <si>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</si>
  <si>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</si>
  <si>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</si>
  <si>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</si>
  <si>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</si>
  <si>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</si>
  <si>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</si>
  <si>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</si>
  <si>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</si>
  <si>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</si>
  <si>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</si>
  <si>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</si>
  <si>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</si>
  <si>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</si>
  <si>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</si>
  <si>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</si>
  <si>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</si>
  <si>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</si>
  <si>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</si>
  <si>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</si>
  <si>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</si>
  <si>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</si>
  <si>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</si>
  <si>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</si>
  <si>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</si>
  <si>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</si>
  <si>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</si>
  <si>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</si>
  <si>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</si>
  <si>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</si>
  <si>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</si>
  <si>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</si>
  <si>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</si>
  <si>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</si>
  <si>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</si>
  <si>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</si>
  <si>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</si>
  <si>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</si>
  <si>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</si>
  <si>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</si>
  <si>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</si>
  <si>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</si>
  <si>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</si>
  <si>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</si>
  <si>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</si>
  <si>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</si>
  <si>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</si>
  <si>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</si>
  <si>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</si>
  <si>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</si>
  <si>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</si>
  <si>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</si>
  <si>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</si>
  <si>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</si>
  <si>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</si>
  <si>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</si>
  <si>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</si>
  <si>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</si>
  <si>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</si>
  <si>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</si>
  <si>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</si>
  <si>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</si>
  <si>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</si>
  <si>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</si>
  <si>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</si>
  <si>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</si>
  <si>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</si>
  <si>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</si>
  <si>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</si>
  <si>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</si>
  <si>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</si>
  <si>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</si>
  <si>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</si>
  <si>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</si>
  <si>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</si>
  <si>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</si>
  <si>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</si>
  <si>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</si>
  <si>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</si>
  <si>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</si>
  <si>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</si>
  <si>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</si>
  <si>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</si>
  <si>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</si>
  <si>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</si>
  <si>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</si>
  <si>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</si>
  <si>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</si>
  <si>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</si>
  <si>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</si>
  <si>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</si>
  <si>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</si>
  <si>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</si>
  <si>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</si>
  <si>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</si>
  <si>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</si>
  <si>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</si>
  <si>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</si>
  <si>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</si>
  <si>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</si>
  <si>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</si>
  <si>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</si>
  <si>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</si>
  <si>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</si>
  <si>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</si>
  <si>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</si>
  <si>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</si>
  <si>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</si>
  <si>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</si>
  <si>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</si>
  <si>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</si>
  <si>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</si>
  <si>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</si>
  <si>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</si>
  <si>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</si>
  <si>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</si>
  <si>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</si>
  <si>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</si>
  <si>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</si>
  <si>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</si>
  <si>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</si>
  <si>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</si>
  <si>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</si>
  <si>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</si>
  <si>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</si>
  <si>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</si>
  <si>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</si>
  <si>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</si>
  <si>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</si>
  <si>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</si>
  <si>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</si>
  <si>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</si>
  <si>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</si>
  <si>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</si>
  <si>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</si>
  <si>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</si>
  <si>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</si>
  <si>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</si>
  <si>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</si>
  <si>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</si>
  <si>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</si>
  <si>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</si>
  <si>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</si>
  <si>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</si>
  <si>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</si>
  <si>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</si>
  <si>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</si>
  <si>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</si>
  <si>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</si>
  <si>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</si>
  <si>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</si>
  <si>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</si>
  <si>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</si>
  <si>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</si>
  <si>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</si>
  <si>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</si>
  <si>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</si>
  <si>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</si>
  <si>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</si>
  <si>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</si>
  <si>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</si>
  <si>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</si>
  <si>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</si>
  <si>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</si>
  <si>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</si>
  <si>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</si>
  <si>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</si>
  <si>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</si>
  <si>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</si>
  <si>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</si>
  <si>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</si>
  <si>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</si>
  <si>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</si>
  <si>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</si>
  <si>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</si>
  <si>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</si>
  <si>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</si>
  <si>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</si>
  <si>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</si>
  <si>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</si>
  <si>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</si>
  <si>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</si>
  <si>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</si>
  <si>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</si>
  <si>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</si>
  <si>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</si>
  <si>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</si>
  <si>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</si>
  <si>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</si>
  <si>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</si>
  <si>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</si>
  <si>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</si>
  <si>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</si>
  <si>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</si>
  <si>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</si>
  <si>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</si>
  <si>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</si>
  <si>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</si>
  <si>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</si>
  <si>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</si>
  <si>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</si>
  <si>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</si>
  <si>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</si>
  <si>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</si>
  <si>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</si>
  <si>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</si>
  <si>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</si>
  <si>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</si>
  <si>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</si>
  <si>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</si>
  <si>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</si>
  <si>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</si>
  <si>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</si>
  <si>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</si>
  <si>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</si>
  <si>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</si>
  <si>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</si>
  <si>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</si>
  <si>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</si>
  <si>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</si>
  <si>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</si>
  <si>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</si>
  <si>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</si>
  <si>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</si>
  <si>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</si>
  <si>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</si>
  <si>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</si>
  <si>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</si>
  <si>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</si>
  <si>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</si>
  <si>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</si>
  <si>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</si>
  <si>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</si>
  <si>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</si>
  <si>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</si>
  <si>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</si>
  <si>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</si>
  <si>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</si>
  <si>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</si>
  <si>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</si>
  <si>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</si>
  <si>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</si>
  <si>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</si>
  <si>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</si>
  <si>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</si>
  <si>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</si>
  <si>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</si>
  <si>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</si>
  <si>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</si>
  <si>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</si>
  <si>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</si>
  <si>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</si>
  <si>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</si>
  <si>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</si>
  <si>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</si>
  <si>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</si>
  <si>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</si>
  <si>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</si>
  <si>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</si>
  <si>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</si>
  <si>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</si>
  <si>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</si>
  <si>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</si>
  <si>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</si>
  <si>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</si>
  <si>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</si>
  <si>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</si>
  <si>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</si>
  <si>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</si>
  <si>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</si>
  <si>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</si>
  <si>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</si>
  <si>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</si>
  <si>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</si>
  <si>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</si>
  <si>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</si>
  <si>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</si>
  <si>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</si>
  <si>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</si>
  <si>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</si>
  <si>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</si>
  <si>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</si>
  <si>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</si>
  <si>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</si>
  <si>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</si>
  <si>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</si>
  <si>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</si>
  <si>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</si>
  <si>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</si>
  <si>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</si>
  <si>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</si>
  <si>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</si>
  <si>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</si>
  <si>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</si>
  <si>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</si>
  <si>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</si>
  <si>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</si>
  <si>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</si>
  <si>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</si>
  <si>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</si>
  <si>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</si>
  <si>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</si>
  <si>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</si>
  <si>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</si>
  <si>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</si>
  <si>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</si>
  <si>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</si>
  <si>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</si>
  <si>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</si>
  <si>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</si>
  <si>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</si>
  <si>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</si>
  <si>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</si>
  <si>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</si>
  <si>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</si>
  <si>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</si>
  <si>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</si>
  <si>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</si>
  <si>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</si>
  <si>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</si>
  <si>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</si>
  <si>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</si>
  <si>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</si>
  <si>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</si>
  <si>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</si>
  <si>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</si>
  <si>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</si>
  <si>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</si>
  <si>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</si>
  <si>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</si>
  <si>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</si>
  <si>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</si>
  <si>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</si>
  <si>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</si>
  <si>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</si>
  <si>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</si>
  <si>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</si>
  <si>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</si>
  <si>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</si>
  <si>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</si>
  <si>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</si>
  <si>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</si>
  <si>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</si>
  <si>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</si>
  <si>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</si>
  <si>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</si>
  <si>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</si>
  <si>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</si>
  <si>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</si>
  <si>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</si>
  <si>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</si>
  <si>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</si>
  <si>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</si>
  <si>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</si>
  <si>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</si>
  <si>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</si>
  <si>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</si>
  <si>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</si>
  <si>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</si>
  <si>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</si>
  <si>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</si>
  <si>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</si>
  <si>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</si>
  <si>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</si>
  <si>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</si>
  <si>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</si>
  <si>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</si>
  <si>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</si>
  <si>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</si>
  <si>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</si>
  <si>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</si>
  <si>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</si>
  <si>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</si>
  <si>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</si>
  <si>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</si>
  <si>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</si>
  <si>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</si>
  <si>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</si>
  <si>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</si>
  <si>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</si>
  <si>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</si>
  <si>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</si>
  <si>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</si>
  <si>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</si>
  <si>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</si>
  <si>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</si>
  <si>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</si>
  <si>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</si>
  <si>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</si>
  <si>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</si>
  <si>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</si>
  <si>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</si>
  <si>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</si>
  <si>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</si>
  <si>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</si>
  <si>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</si>
  <si>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</si>
  <si>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</si>
  <si>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</si>
  <si>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</si>
  <si>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</si>
  <si>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</si>
  <si>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</si>
  <si>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</si>
  <si>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</si>
  <si>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</si>
  <si>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</si>
  <si>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</si>
  <si>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</si>
  <si>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</si>
  <si>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</si>
  <si>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</si>
  <si>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</si>
  <si>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</si>
  <si>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</si>
  <si>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</si>
  <si>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</si>
  <si>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</si>
  <si>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</si>
  <si>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</si>
  <si>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</si>
  <si>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</si>
  <si>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</si>
  <si>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</si>
  <si>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</si>
  <si>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</si>
  <si>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</si>
  <si>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</si>
  <si>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</si>
  <si>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</si>
  <si>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</si>
  <si>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</si>
  <si>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</si>
  <si>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</si>
  <si>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</si>
  <si>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</si>
  <si>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</si>
  <si>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</si>
  <si>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</si>
  <si>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</si>
  <si>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</si>
  <si>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</si>
  <si>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</si>
  <si>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</si>
  <si>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</si>
  <si>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</si>
  <si>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</si>
  <si>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</si>
  <si>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</si>
  <si>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</si>
  <si>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</si>
  <si>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</si>
  <si>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</si>
  <si>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</si>
  <si>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</si>
  <si>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</si>
  <si>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</si>
  <si>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</si>
  <si>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</si>
  <si>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</si>
  <si>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</si>
  <si>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</si>
  <si>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</si>
  <si>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</si>
  <si>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</si>
  <si>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</si>
  <si>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</si>
  <si>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</si>
  <si>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</si>
  <si>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</si>
  <si>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</si>
  <si>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</si>
  <si>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</si>
  <si>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</si>
  <si>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</si>
  <si>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</si>
  <si>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</si>
  <si>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</si>
  <si>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</si>
  <si>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</si>
  <si>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</si>
  <si>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</si>
  <si>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</si>
  <si>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</si>
  <si>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</si>
  <si>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</si>
  <si>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</si>
  <si>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</si>
  <si>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</si>
  <si>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</si>
  <si>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</si>
  <si>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</si>
  <si>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</si>
  <si>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</si>
  <si>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</si>
  <si>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</si>
  <si>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</si>
  <si>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</si>
  <si>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</si>
  <si>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</si>
  <si>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</si>
  <si>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</si>
  <si>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</si>
  <si>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</si>
  <si>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</si>
  <si>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</si>
  <si>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</si>
  <si>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</si>
  <si>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</si>
  <si>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</si>
  <si>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</si>
  <si>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</si>
  <si>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</si>
  <si>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</si>
  <si>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</si>
  <si>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</si>
  <si>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</si>
  <si>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</si>
  <si>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</si>
  <si>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</si>
  <si>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</si>
  <si>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</si>
  <si>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</si>
  <si>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</si>
  <si>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</si>
  <si>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</si>
  <si>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</si>
  <si>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</si>
  <si>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</si>
  <si>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</si>
  <si>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</si>
  <si>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</si>
  <si>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</si>
  <si>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</si>
  <si>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</si>
  <si>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</si>
  <si>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</si>
  <si>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</si>
  <si>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</si>
  <si>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</si>
  <si>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</si>
  <si>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</si>
  <si>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</si>
  <si>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</si>
  <si>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</si>
  <si>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</si>
  <si>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</si>
  <si>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</si>
  <si>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</si>
  <si>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</si>
  <si>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</si>
  <si>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</si>
  <si>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</si>
  <si>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</si>
  <si>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</si>
  <si>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</si>
  <si>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</si>
  <si>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</si>
  <si>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</si>
  <si>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</si>
  <si>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</si>
  <si>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</si>
  <si>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</si>
  <si>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</si>
  <si>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</si>
  <si>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</si>
  <si>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</si>
  <si>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</si>
  <si>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</si>
  <si>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</si>
  <si>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</si>
  <si>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</si>
  <si>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</si>
  <si>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</si>
  <si>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</si>
  <si>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</si>
  <si>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</si>
  <si>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</si>
  <si>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</si>
  <si>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</si>
  <si>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</si>
  <si>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</si>
  <si>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</si>
  <si>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</si>
  <si>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</si>
  <si>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</si>
  <si>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</si>
  <si>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</si>
  <si>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</si>
  <si>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</si>
  <si>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</si>
  <si>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</si>
  <si>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</si>
  <si>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</si>
  <si>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</si>
  <si>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</si>
  <si>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</si>
  <si>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</si>
  <si>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</si>
  <si>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</si>
  <si>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</si>
  <si>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</si>
  <si>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</si>
  <si>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</si>
  <si>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</si>
  <si>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</si>
  <si>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</si>
  <si>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</si>
  <si>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</si>
  <si>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</si>
  <si>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</si>
  <si>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</si>
  <si>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</si>
  <si>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</si>
  <si>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</si>
  <si>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</si>
  <si>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Лабораторные расходные материалы для обеспечения деятельности учебных лабораторий UCL Foundation комплект 4</t>
  </si>
  <si>
    <t>Лабораторные расходные материалы  для реализации проектов офиса  коммерциализации  комплект 9</t>
  </si>
  <si>
    <t>Химические реагенты и 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</si>
  <si>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Расходные материалы и химические реагенты для проведения практических занятий по химии и биологии подготовительной школы UCL Foundation, согласно технической спецификации</t>
  </si>
  <si>
    <t>15 календарных дней со дня вступления в силу договора</t>
  </si>
  <si>
    <t>120 календарных дней с даты получения заказа и обсуждения деталей</t>
  </si>
  <si>
    <t>Лабораторные расходные материалы для обеспечения деятельности научных лабораторий Департамента нанобиотехнологий комплект 8</t>
  </si>
  <si>
    <t>Лабораторные расходные материалы для обеспечения деятельности научных лабораторий Департамента нанобиотехнологий комплект 9</t>
  </si>
  <si>
    <t>Лабораторные расходные материалы для обеспечения деятельности учебных лабораторий UCL Foundation комплект 5</t>
  </si>
  <si>
    <t>Лабораторные принадлежности для проведения практических занятий подготовительной школы UCL Foundation, согласно технической спецификации</t>
  </si>
  <si>
    <t>Термостолик</t>
  </si>
  <si>
    <t>подпункт 27</t>
  </si>
  <si>
    <t>в течение 60 календарных дней со дня вступления в силу договора</t>
  </si>
  <si>
    <t>21 сентября 2013 года</t>
  </si>
  <si>
    <t xml:space="preserve">Максимальная температура нагрева не менее 300 °C; совместимость со сканирующим зондовым микроскопом AIST SmartSPM. Высота: не более 18 мм, диаметр 8,5 мм, диаметр зоны нагрева 8,5 мм
</t>
  </si>
  <si>
    <t>Магнитная мешалка с подогревом и керамической пластиной нагревания, диапазон вращающего момента от 100 до 1500 оборотов в минуту, диапазон нагревания температур от 50 до 500 °С, скорость нагрева 2.5 К/мин, колебание температур нагрева от 1±К до 10±К, безопасный нагрев 550 °С, потребляемая мощность привода не более 15Вт, производимая мощность привода 1,5Вт, индикатор скорости – шкала, не менее 1 места для перемешивания</t>
  </si>
  <si>
    <t>г. Астана или Акмолинская область</t>
  </si>
  <si>
    <t xml:space="preserve">Объектив-планапохромат оптического микроскопа </t>
  </si>
  <si>
    <t xml:space="preserve">Климатическая камера с освещением
</t>
  </si>
  <si>
    <t xml:space="preserve">Камерная технология предварительного нагрева с электронным регулированием.
Диапазон температур от 0 °C до 70 °C (при отсутствии освещения).
Диапазон температур от 5 °C до 60 °C (с освещением).
3 световые кассеты с возможностью разнообразного позиционирования, по 5 ламп дневного света на каждую, подключаемых ступенчато.
3 выдвижные решетки из нержавеющей стали.
MP-контроллер с 2 программами по 10 сегментов, альтернативно переключаемый на 1 программу с 20 сегментами.
Встроенный программный таймер на неделю с функцией реального времени для программирования циклов.
Цифровая настройка температуры с точностью до одной десятой градуса.
Ступенчатые пилообразные функции, регулируемые через редактор программ.
Регулируемая скорость вращения вентилятора.
Счетчик часов работы.
Внутренняя стеклянная дверь.
Внешние размеры: ширина не более 1255 мм; высота (включая ролики) не более 1925 мм; глубина (с учетом дверной ручки, изолирующей планки и подключения) не менее 970 мм; количество дверей не менее 2 шт; внутренние стеклянные двери не менее 2шт; 
Внутренние размеры: ширина не более 970 мм; высота не более 1250 мм; глубина  не менее 576 мм; объем камеры не менее 698 л.
</t>
  </si>
  <si>
    <t xml:space="preserve">Объектив-планапохромат оптического микроскопа, скорректированный на бесконечность, для работы в ближнем ИК диапазоне. Основные параметры объектива: увеличение: х100; числовая апертура: не менее 0.7; рабочий отрезок: 10.0 мм; глубина фокуса: 0.56 микрон; диапазон цветовой коррекции: от 480 нм до 1800 нм; диаметр: не более 39 мм; фокусное расстояние FL (мм) 2,0; линейное разрешение (мкм) 0,39; глубина фокуса (мкм) 0,56 </t>
  </si>
  <si>
    <t>Состоит из 2 полок. Верхняя полка должна быть изготовлена из каленого стекла, цвет прозрачный, толщиной не менее 6 мм. Нижняя полка должна быть изготовлена из нержавеющей стали, цвет стальной, каркас должен быть изготовлен из нержавеющей стали. Габаритные размеры: длина не менее 1200 мм, ширина не менее 850 мм, высота не менее 900 мм, регулируемые опоры-высота регулировки до 50 мм.</t>
  </si>
  <si>
    <t>7 календарных дней со дня вступления в силу договора</t>
  </si>
  <si>
    <t>Оптический прерыватель</t>
  </si>
  <si>
    <t>Частота прерывания должна быть от 4 Гц до 400 Гц, для диска отсекателя с 5-6 ячейками, от 400 Гц до 3.7 кГц (для диска отсекателя с 25-30 ячейками); стабильность частоты: 250 частей на миллион; смещение частоты должно быть менее 2% в диапазоне от 100 Гц  до 3700 Гц; фазовое дрожание должно быть 0.2 градуса для диапазона от 50 Гц до 400 Гц, 0.5 градусов для диапазона от 400 Гц до 3.7 кГц; дисплей частоты должен быть 4-ех циферный, разрешение и точность должны быть равны не более 1 Гц; управление частотой должно осуществляться с помощью 10-ти поворотного переключателя с тремя диапазонами: от 4 Гц до 40 Гц, от 40 Гц до 400 Гц, от 400 Гц до 3.7 кГц; управление входным напряжением должно быть от 0 до 10 Вольт для всей шкалы; размеры должны быть не более 19.56 см х 4.57см х 12.95см (Д*Ш*В); головка прерывателя должна иметь размеры не более 7.11см х 5.33см х 2.54см  (Д*Ш*В), диаметр диска должен быть 10.26  ±0.00508 см; длина кабеля должна быть не менее 182.88см; мощность должна быть 12 W; требования к питанию должны быть 100/120/220/240 В переменного тока, 50/60 Гц.</t>
  </si>
  <si>
    <t>Столешница для оптического стола</t>
  </si>
  <si>
    <t>Набор ног для оптического стола</t>
  </si>
  <si>
    <t>Воздушный компрессор</t>
  </si>
  <si>
    <t>Рабочий уровень шума должен быть не более 30 дБ; Скорость потока при давлении от 140 до 550 килоПаскаль должна быть от 19.3 до 22.7 л/мин; емкость бака должна быть равна 3.5 л; Вес должен быть не более 17 кг; Необходимо наличие фильтра регулятора; Необходимо наличие фильтра воздухозаборника; Необходимо наличие автоматического выключателя.</t>
  </si>
  <si>
    <t xml:space="preserve">Вертикальная система: Время нарастания должно быть не более 3,5 нс; Полоса пропускания должна быть не менее 100 МГц; входных каналов должно быть 4; Максимальное входное напряжение должно быть ± 400 В пик; вертикальное разрешение не менее 8 бит, чувствительность от не более 2 мВ на деление до не менее 5 В на деление; точность усиления постоянного тока должна быть ± 3%; фиксированный диапазон усиления должен быть от 5 мВ на деление до 5 В на деление; Диапазон смещения должен быть от 2 мВ/дел до не более 200 мВ / дел для ± 800 мВ; от 206 мВ / дел до не более 5 В / дел для ± 40 В; Горизонтальная система:  Диапазон времени на деление должен быть от 2,5 нс на деление до 50 с на деление; Точность часов должна быть не менее 100 частей на миллион;вибрация системы триггера и блока сжатия должна быть не более 0,5 нс от пика до пика; разрешение дисплея должно быть не менее 480 х 234 пикселей; частота дискретизации должна быть равна 2 гига-измерений в секунду для одного канала и 1 гига-измерение в секунду для двух каналов; эквивалентная частота дискретизации должна быть равна 50 гига-измерениям в секунду;  
Требования к питанию: напряжение должно быть от 100 до 240 В переменного тока, 45 Гц до 440 Гц, макс. Потребляемая мощность: 50 В*А;  Размеры (ВхШхГ) должны быть не более 163 мм х 360 мм х 124,1 мм, вес должен быть не более 3,33 кг. </t>
  </si>
  <si>
    <t>Лабораторные расходные материалы для обеспечения деятельности научных лабораторий Департамента физических исследований комплект 8</t>
  </si>
  <si>
    <t>в течение 75 календарных дней со дня вступления в силу договора</t>
  </si>
  <si>
    <t xml:space="preserve">Оборудование для лабораторий электротехники Школы инженерии: комплект 1 </t>
  </si>
  <si>
    <t>Комплект оборудования для лабораторий электротехники Школы инженерии состоящий из 164-х позиций. Полное описание согласно технической спецификации</t>
  </si>
  <si>
    <t>215 календарных дней со дня вступления в силу договора</t>
  </si>
  <si>
    <t>Разработка и создание сайта для проекта "Cоздание лаборатории исследования фотоэлементов второго и третьего поколений"</t>
  </si>
  <si>
    <t>Разработка уникального дизайна сайта; заполнение сайта материалами, представленными заказчиком; размещение сайта на хостинге, регистрация доменного имени в зоне kz; запуск проекта в интернет и техническая поддержка сайта</t>
  </si>
  <si>
    <t>до 01 декабря 2013 года</t>
  </si>
  <si>
    <t>г. Алматы, ул. Мамина-Сибиряка, 24</t>
  </si>
  <si>
    <t xml:space="preserve">Размер должен быть не более 1200мм х 2400 мм х 203мм; Монтажные отверстия должны быть равны 10 мм на расстоянии 25 мм; Рабочая поверхность должна быть сделана из ферромагнитной нержавеющей стали 400-ой серии; Верхнее и нижнее покрытия должны иметь толщину 4.8 мм с интегрированным демпфирующим слоем; Дизайн Основы должен иметь укрепленную сотовую структуру, вертикально скрепленные закрытые ячейки, из трех слоев размером 0.76 мм стального листового материала толщиной по 0.25 мм; Изоляция между отверстиями и основой должна состоять из легко чистящихся конических чашечек глубиной 19 мм, из антикоррозийного ударопрочного полимерного материала; Широкополосное демпфирование должна иметь сжатый основной слой, демпфированную рабочую поверхность и композитную отделку краев; Края монтажных отверстий должны иметь размер 12.5 мм; Плоскость поверхности должна быть равна ± 0.1 мм на 600 мм в квадрате; Коэффициент максимального динамического прогиба должен быть равен 0.4 x 10^-3; Максимальное значение относительного движения не должно превышать 7.6 x 10^-8 мм; Изгиб под нагрузкой не должен превышать 1.3 x 10^-3 мм.                                                                                                                                                                                                                                                                                                                                                                                                                                                                                                                                                                                                                                                                                                                                                                                                                                                                                                                                                                                                                                                                                                                                                                                                                                                                                                                                                                                                                                                                                                                                                                                                                                                                                                                                                                                                                                                                                                                                                                                                                                                                                                                                                                                                                                                                                                                                                                                                                                                                                                                                                                                                                                                                                                                                                                                                                                                                                                                                                                                                                                                                                                                                                                                                                                                                                                                                                                                                                                                                                                                                                                                                                                                                                                                                                                                                                                                                                                                                                                                                                                                                                                                                                                                                                                                                                                                                                                                                                                                                                                                                                                                                                                                                                                                                                                                                                                                                                                                                                                                                                                                                                                                                                                                                                                                                                                                                                                                                                                                                                                                                                                                                                                                                                                                                                                                                                                                                                                                                                                                                                                                                                                                                                                                                                                                                                                                                                                                                                                                                                                                                                                                                                                                                                                                                                                                                                                                                                                                                                                                                                                                                                                                                                                                                                                                                                                                                                                                                                                                                                                                                                                                                                                                                                                                                                                                                                                                                                                                                                                                                                                                                                                                                                                                                                                                                                                                                                                                                                                                                                                                                                                                                                                                                                                                                                                                                                                                                                                                                                                                                                                                                                                                                                                                                                                                                                                                                                                                                                                                                                                                                                                                                                                                                                                                                                                                                                                                                                                                                                                                                                                                                                                                                                                                                                                                                                                                                                                                                                                                                                                                                                                                             </t>
  </si>
  <si>
    <t>Набор должен содержать четыре стандартных вибрационных изоляторов с автоматическим выравниванием; Высота изолятора должна быть равна 711 мм; Нагрузка на изолятор должна быть равна 900 кг;  Точность повторного выравнивания должна быть не более ±0.250 мм; Вертикальная изоляция при частоте 5 Гц должна быть не менее 94%; Горизонтальная изоляция при частоте 5 Гц должна быть не менее 85%; необходимо наличие механизма самоцентрирования; Максимальное давление воздуха должно быть равно от 1.4 до 6.0 кг/кв. см; Разрешение вертикальной изоляции должно быть 1 Гц; Вертикальная изоляция при частоте 10 Гц должна быть не менее 98%; Разрешение горизонтальной изоляции должно быть 1.5 Гц; Горизонтальная изоляция при частоте 10 Гц должна быть не менее 95%; Вертикальное усиление при резонансе должно быть 10 дБ; Горизонтальное усиление при резонансе должно быть 9 дБ.</t>
  </si>
  <si>
    <t>набор</t>
  </si>
  <si>
    <t>подпункт 31</t>
  </si>
  <si>
    <t>Лабораторные расходные материалы для обеспечения деятельности научных лабораторий Департамента Биосенсоров и биоинструментов комплект 9</t>
  </si>
  <si>
    <t xml:space="preserve"> Специализированный контроллер ФАПЧ (система фазовой автоподстройки частоты) для атомно-силовой микроскопии</t>
  </si>
  <si>
    <t>Аналоговые выходы: сигналы, наличие: амплитуды, фазы, возбуждения, частоты, не менее двух вспомогательных сигналов расширения. 
Конвертер: разрядность:- 16-бит, скорость оцифровки - не менее1 миллиона считываний/с, максимальный размах входного сигнала: ±10 В. Полоса пропускания: 10 кГц, НЧ фильтр 4-го порядка.
Цифровые линии:каналы не менее двух, вход/выход – переключаемые перемычкой. Выходной импеданс: 50 Ом. Вход сигнала:ширина полосы пропускания: 100 Гц - 5 МГц, АЦП: 14-битный , не менее 40 миллионов считываний/с. Максимальный шум входа по напряжению: не более 15нВ/(Гц)^1/2. Предусилитель:делитель: ÷1, ÷10. VGA усиление: 1 - 1000. Полный размах входного сигнала: ±1 мВ to ±10 В. Контроллеры пропорционально-интегральной обратной связи:число контроллеров: не менее 4. Способ реализации: 24битные параметры с плавающей точкой интегрально-пропорциональной обратной связи.
Осциллятор: минимальное разрешение установки частоты: не более 4.3 пГц. Полное описание согласно технической спецификации.</t>
  </si>
  <si>
    <t>Размеры не менее 182 мм х 110 мм х 47 мм 
Вес не более 1.5 кг.  
Диапазон детектирования от 200 нм до 950 нм 
 Разрешение от 1024 x 58 (кв. пиксель) до 1044 x 64 (кв. пиксель)
 Размер пикселя не более 25 кв. мкм.</t>
  </si>
  <si>
    <t>Сейф офисный</t>
  </si>
  <si>
    <t>Сканирующий электронный микроскоп</t>
  </si>
  <si>
    <t>Рентгеновский дифрактометр</t>
  </si>
  <si>
    <t>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Подробное описание согласно технической спецификации</t>
  </si>
  <si>
    <t xml:space="preserve">Внешние размеры (не менее) 1200 мм х 550 мм х 390 мм; 
Внутренние размеры (не менее) 1066 мм х 544 мм х 336 мм; Устойчивость к взлому;  Гост Р50862-2005, класс НО; Толщина лицевой панели (не менее): 5 мм. ;Толщина боковых стенок (не менее): 3 мм. ; Система запирания: 2-х ригельная; Возможность анкерного крепления к полу
 </t>
  </si>
  <si>
    <t>Электронно-оптическая колонна/пушка; Ускоряющее напряжение электронной пушки: От  100 В, до 30 000 В, Шаг ускоряющего напряжения электронной пушки: Не более 10В,
Диапазон рабочих токов для электронной колонны:  От  4 пА, до  100 нА, Полный диапазон увеличений без искажения геометрии образцов и без использования режимов искаженного отображения типа «Рыбий глаз»: От  12х, до 1 000 000х, при ускоряющем напряжении электронной пушки 15 000 В: Не более 1,0 нм, при ускоряющем напряжении электронной пушки 1 000 В: Не более 1,9 нм,
В режиме обратного рассеяния при 20 000В: Не более 1,3 нм. Ионно-оптическая колонна/пушка; Диапазон ускоряющего напряжения ионной пушки: от  1000 В, до 30 000 В, Сменная автоматическая подсистема с количеством апертур: не менее 13 апертур, Диапазон рабочих токов для ионной колонны: От 1 пА, до  50 нА, Полный диапазон увеличений без искажения  геометрии образцов и без использования режимов искаженного отображения типа «Рыбий глаз»: От 300х, до 500 000х. Столик образцов; Диапазоны перемещений: По X: до 100 мм, По Y: до 100 мм, По Z: до 50 мм, По M: от   -5 мм до 8 мм, Наклон : от   -4, до  +70 градусов, Вращение:  360 градусов. В комплект входит рабочая станция, лицензионное программное обеспечение.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</si>
  <si>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10</t>
  </si>
  <si>
    <t>Лабораторные расходные материалы для обеспечения деятельности научных лабораторий Департамента нанобиотехнологий комплект 10</t>
  </si>
  <si>
    <t>Лабораторные расходные  материалы для реализации  проекта "Cоздание лаборатории исследования фотоэлементов второго и третьего поколений" комплект 2</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</si>
  <si>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5</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</si>
  <si>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4</t>
    </r>
  </si>
  <si>
    <t xml:space="preserve">Полный комплект поставки должен включать в себя:
1) Рамановский конфокальный микроспектрометр:
объектив-планапохромат, скорректированный под видимый спектральный диапазон, кратность не ниже 10X, числовая апертура не менее 0.25, рабочий отрезок не менее 10.6 mm;
объектив-планапохромат, скорректированный под видимый спектральный диапазон, кратность не ниже 50X, числовая апертура не менее 0.75, рабочий отрезок не менее 0.37 mm;
объектив-планапохромат, скорректированный под видимый спектральный диапазон, кратность не ниже 100X, числовая апертура не менее 0.90, рабочий отрезок не менее 0.21 mm;
фильтры на длину волны 532 нм, ширина полосы перехода 50 см-1;
фильтры на длину волны 785 нм, ширина полосы перехода 50 см-1;
фильтры на длину волны 633 нм, ширина полосы перехода 50 см-1;
Спектральное разрешение: не более 0.35 см-1 на длине волны возбуждения 837 нм с решеткой 1800 штр/мм;
Дисперсия: 0.35 см-1 / пиксел на длине волны возбуждения 633 нм с решеткой 1800 штр/мм.
2) Инициирующие лазеры:
Внешний твердотельный лазер с диодной накачкой, длина волны 532 нм, мощность не ниже 10 мВт;
Внешний твердотельный лазер с диодной накачкой, длина волны 785нм, мощность не ниже 100 мВт;
Внешний газовый лазер He-Ne, длина волны 633 нм, мощность не ниже 17 мВт;
Лазеры должны быть укомплектованы защитными очками со светофильтрами на длины волн 532, 633, 785 нм с оптической плотностью подавления не менее чем OD=3.
3) Многоканальный детектор для спектральных измерений:
CCD камера видимого диапазона с водяным термоэлектрическим охлаждением. Параметры: 1024 x 255 активных пикселов, размер пикселя: 26 x 26 микрон, размер чипа: 26.6 x 6.6 мм, квантовая эффективность свыше 30% между 500 нм и 800 нм, темновой ток не более 0.002 e-/пиксел/сек, охлаждение чипа до температуры -80 °C .
4) Персональный компьютер с предустановленным программным обеспечением:
5) Оптический стол с системой виброизоляции;
6) Систему ввода-вывода излучения, сконфигурированную в режиме «на отражение», для стыковки микроспектрометра и АСМ;
7) Атомно-силовой микроскоп (АСМ):
Допустимый размер образца: до 40 х 40 мм в поперечнике и до 15 мм в высоту;
длина волны лазера: не менее 1200 нм;
диапазон сканирования по осям XY: не менее 90 мкм, по оси  Z: не менее 14 мкм;
объектив-планапохромат, скорректированный под видимый диапазон, кратность не менее 10Х, числовая апертура не менее 0.28, рабочий отрезок не менее 33 мм;
объектив-планапохромат, скорректированный под видимый диапазон, кратность не менее 50Х, числовая апертура не менее 0.55, рабочий отрезок не менее 13 мм;
объектив-планапохромат, скорректированный под видимый диапазон, кратность не менее 100Х, числовая апертура не менее 0.70, рабочий отрезок не менее 6 мм; Полное описание согласно технической спецификации
</t>
  </si>
  <si>
    <t>6 месяцев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</si>
  <si>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4</t>
  </si>
  <si>
    <t>Химические реагенты и лабораторные расходные  материалы для реализации  проекта "Совместные исследования по преобразованию солнечной энергии", согласно технической спецификации</t>
  </si>
  <si>
    <t xml:space="preserve">Комплект оборудования для лаборатории робототехники Школы наук и технологий, состоящий из 11 позиций. Полное описание согласно технической спецификации  </t>
  </si>
  <si>
    <t>161 календарный день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</si>
  <si>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3</t>
  </si>
  <si>
    <t>Химические реагенты и 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</si>
  <si>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11</t>
  </si>
  <si>
    <t>Газы для реализации  проекта  "Исследования резонанса взаимодействий α+13С при малых энергиях", согласно технической спецификации</t>
  </si>
  <si>
    <t>Газы для обеспечения деятельности научных лабораторий Департамента физических исследований комплект 9</t>
  </si>
  <si>
    <t>до 05 декабря 2013 года</t>
  </si>
  <si>
    <t xml:space="preserve">Изготовление и доставка системы сбора и обработки данных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</si>
  <si>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в течение 50 календарных дней со дня вступления в силу договора</t>
  </si>
  <si>
    <t>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обработки сигналов на базе шасси NI cDAQ-9184. 
создание подсистемы отображения данных.
Полное описание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</si>
  <si>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11</t>
  </si>
  <si>
    <t>литр</t>
  </si>
  <si>
    <t>Жидкий гелий</t>
  </si>
  <si>
    <t>Жидкий гелий для обеспечения работоспособности ЯМР-спектрометра, согласно технической спецификации</t>
  </si>
  <si>
    <t>Система автоматического пожаротушения, видеонаблюдения и контроля доступа</t>
  </si>
  <si>
    <t>до 10 декабря 2013 года</t>
  </si>
  <si>
    <t>Аналитическая просеивающая машина</t>
  </si>
  <si>
    <t>в течение 45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</si>
  <si>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3</t>
  </si>
  <si>
    <t>Аналитическая просеивающая машина: электропитание 110-240В, 50ГЦ, Диапазон измерений от 25мкм до 25мм. Макс кол-во материала не более 3кг, диаметр сит 100/150/200/203 мм, время рассева 1-99мин, Высота вибраций 0.2-3мм, Высота колонны сит до 450 мм. В комплект входит  зажимное устройство, приемный сосуд, сита: 200*50 12.5мм, 200*50, 6.3мм, 200*50 3.15, 200*50 1.6, 200*500 0.8мм, 200*50 0.4мм, 200*50 4.5 мм, 200*50 0.2 мм.</t>
  </si>
  <si>
    <t>Обеспечивает пожарную и общую безопасность с контролем доступа. В комплект входит: прибор пожарный, оповещатели свето-звуковые, извещатели магнитно-контактные, аккумуляторы, табло световые информационные, кнопки запуска, контроллеры доступа, видеокамеры, регистраторы, монитор, кабеля, двери металлические(внутренняя решетчатая, наружная сейфового типа). Полное описание согласно технической спецификации</t>
  </si>
  <si>
    <t xml:space="preserve">Оборудование для лаборатории робототехники Школы наук и технологий комплект 1 </t>
  </si>
  <si>
    <t>Лабораторные расходные материалы для обеспечения деятельности научных лабораторий Департамента химии комплект 9 МИЦ</t>
  </si>
  <si>
    <t xml:space="preserve">Лабораторные расходные материалы для реализации  проекта "Дизайн и синтез органических нелинейно-оптических материалов", согласно технической спецификации </t>
  </si>
  <si>
    <t>Установка для рамановской микроскопии биологических объектов на базе рамановского конфокального микроспектрометра, cопряженного с атомно-силовым микроскопом</t>
  </si>
  <si>
    <t>с даты вступления в силу договора до 14 ноября 2013 года</t>
  </si>
  <si>
    <t>г. Алматы</t>
  </si>
  <si>
    <t xml:space="preserve">Предоставление отчетов в соответствии требованиями ГОСТ 7.32-2001, полное описание научных, научно-технических проектов и программ содержится в технической спецификации </t>
  </si>
  <si>
    <t>Техническое оформление отчетов о научно-исследовательских и опытно-конструкторских работах</t>
  </si>
  <si>
    <t>Лабораторные расходные материалы  для реализации проектов офиса  коммерциализации  комплект 10</t>
  </si>
  <si>
    <t>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</si>
  <si>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Химические реагенты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</si>
  <si>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12</t>
  </si>
  <si>
    <t>Лабораторные расходные материалы  для реализации проектов офиса  коммерциализации  комплект 11</t>
  </si>
  <si>
    <t>Лабораторные расходные материалы  для реализации проектов офиса  коммерциализации  комплект 12</t>
  </si>
  <si>
    <t xml:space="preserve">Мельница вибрационная </t>
  </si>
  <si>
    <t xml:space="preserve">Полный комплект поставки должен включать в себя: 1. Многоканальный оптический микроскоп: Верхний, нижний и боковой независимые оптические каналы для прямого ввода инициирующего лазера и сбора рассеянного света через высокоапертурные объективы-планапохроматы; Столик для установки модуля зондовых измерений; Система визуализации для выбора области сканирования, работает в верхнем, нижнем и боковом оптическом канале; Переключаемые зеркала для выбора оптического канала; Ручные позиционеры верхнего, нижнего и бокового объективов. 2. Оптико-механический конфокальный модуль: Требования по пространственному разрешению: На длине волны 488 нм при использовании объектива 100Х/0.95: Разрешение в плоскости XY: не более 200 нм; Разрешение по оси Z: не более 500 нм. 3. Модуль спектральных измерений: Спектральный диапазон на длине волны 488 нм: от 120 см-1 до 8000 см-1; Спектральный диапазон на длине волны 514.5 нм: от 40 см-1 до 8000 см-1; Спектральное разрешение на длине волны 514.5 нм с Эшелле 75 штр/мм не более 0.2 см-1, с ошибкой в положении линии не более 0.45 см-1; Спектральное разрешение на длине волны 364 нм с Эшелле 75 штр/мм не более 0.3 см-1, с ошибкой в положении линии не более 0.45 см-1. 4. ПЗС-детектор:  Тип детектора: многоканальный спектральный ПЗС детектор ближнего УФ и видимого диапазона; Охлаждение: водяное; Гарантированный рабочий спектральный диапазон: от 300 нм до 900 нм; Квантовая эффективность в пределах рабочего диапазона: не менее 40%; Размерность матрицы активных пикселов: 1024 x 255;  Размер пикселя: 26 x 26 мкм; Размер чипа: 26.7 x 6.7 мм; Рабочая температура сенсора: не выше -95 °C; Темновой ток при максимальном охлаждении: не более 0.001 e-/пиксел/сек; Обеспечивается скорость считывания спектров: до 1600 спектров в секунду. 5. Модуль зондовых измерений: Требуется наличие следующих методик измерений: атомно-силовая микроскопия латеральных сил зонда Кельвина (с разрешением не хуже 3 мВ); магнитно-силовая микроскопия (с латеральным разрешением не хуже 70 нм); электро-силовая  микроскопия (с разрешением не хуже 5 мВ);  6. Пьезосканер объектива:  Диапазон позиционирования: не менее чем 30х30х15 мкм. 7. Объектив: Коррекция в УФ диапазоне: наличие до 350 нм по длине волны; Номинальное увеличение: не менее 100Х; Числовая апертура: не менее 0.50; Рабочий отрезок: не менее 11 мм. 8. Инициирующий лазер:  Ширина линий: не более 150 МГц; Мощность линии 514.5 нм: не менее 2100 мВт; Мощность линии 488 нм: не менее 1600 мВт; Мощность линии 363.8 нм: не менее 75 мВт; Мощность линии 351.1 нм: не менее 75 мВт; Основная мода: TEM00; Поляризация: линейная вертикальная &gt;100:1; Стабильность (в видимом диапазоне): в пределах 0.2%; Диаметр луча (в видимом диапазоне): &lt;1.3 мм; Расходимость (в видимом диапазоне): &lt;0.6 мрад; 9. Оптический стол: Многофункциональная оптико-зондовая установка должна быть полностью смонтирована и съюстирована на оптическом столе, оснащенном пневматической системой виброизоляции и механизмом автовыравнивания. Размеры плиты: не менее чем 1500х1200х300 мм, отверстия М6. Со столом должен поставляться малошумный компрессор для подкачки воздуха и блок управления. 10. Требования к персональному компьютеру и предустановленному программному обеспечению: ПК с двухядерным процессором, тактовой частотой не менее 2 ГГц, оперативной памятью не менее 2 Гб, видеокартой с внутренней памятью не менее 512 Мб, жестким диском не менее 1 Тб, мультиформатным приводом DVD, двумя жидкокристаллическими мониторами (диагональ не менее 23 дюйма), системой видеозахвата. Полное описание согласно технической спецификации.
</t>
  </si>
  <si>
    <t>Многофункциональная оптико-зондовая установка для проведения комплексных 
наномасштабных исследований поверхности спектральными и зондовыми методами в ультрафиолетовом диапазоне</t>
  </si>
  <si>
    <t>120  календарных дней со дня вступления в силу договора</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</si>
  <si>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</si>
  <si>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270 дней со дня вступления в силу Договора</t>
  </si>
  <si>
    <t>Разработка технико-экономического обоснования объекта строительства "Научно-исследовательский кластер" (Научный парк) Назарбаев Университета</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</si>
  <si>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Комплект также содержит:
Размольный стакан из нержавеющей стали с завинчивающейся крышкой, объемом 50 мл – 2 шт.
Размольный шар из нержавеющей стали, диаметром 15 мм – 8 шт.
Размольный шар из нержавеющей стали, диаметром 20 мм – 4 шт.
Размольный шар из нержавеющей стали, диаметром 25 мм – 2 шт.
Полное описание согласно технической спецификации.</t>
  </si>
  <si>
    <t>Лабораторные расходные материалы  для реализации проектов офиса  коммерциализации  комплект 13</t>
  </si>
  <si>
    <t>Лабораторные расходные материалы для обеспечения деятельности учебных лабораторий UCL Foundation комплект 6</t>
  </si>
  <si>
    <t>Лабораторные расходные материалы для обеспечения деятельности учебных лабораторий UCL Foundation комплект 7</t>
  </si>
  <si>
    <t>Лабораторные расходные материалы для обеспечения деятельности учебных лабораторий школы UCL Foundation, согласно технической спецификации</t>
  </si>
  <si>
    <t xml:space="preserve">Печь муфельная </t>
  </si>
  <si>
    <t>Температура: макс 1100 °C.
Обогрев муфеля: с 4 сторон.
Пространство печи со вставленным керамическим муфелем, высокая стойкость по отношению к агрессивным газам и парам.
Корпус из структурированной листовой нержавеющей стали.
Печь с подъемной дверцей, причем горячая сторона обращена от оператора.
Регулируемое отверстие приточного воздуха в дверце.
Вытяжное отверстие в задней стенке печи.
Бесшумное электронное реле.
Внутренние размеры (ШхГхВ), мм: не менее 230 x 240 x 170.
Объем в л: не менее 9.
Внешние размеры (ШхГхВ), мм: не менее 480 x 550 x 570+290 (с поднятой крышкой).
Мощность, кВт: не менее 3.
Электро-сеть: 1-фазная.
Масса в кг: не более 50.
Полное описание согласно технической спецификации.</t>
  </si>
  <si>
    <t>С даты вступления в силу договора и до 25 декабря 2013 года</t>
  </si>
  <si>
    <t xml:space="preserve">Изготовления графена и графено-подобных пленок и трансферт пленок на 
поверхность пьезоэлектрического преобразователя. Формирование топологического рисунка контактных площадок на графеном покрытии пьезоэлектрической подложки и на подложке. Разработка и проектирование установки оптической литографии и установки электроннолучевой литографии на базе РЭМ JEOL-840.8. Формирование контактов на графеном покрытии пьезоэлектрической 
подложки и на подложке.   </t>
  </si>
  <si>
    <t>подпункт 32</t>
  </si>
  <si>
    <t xml:space="preserve">Многофункциональный  прибор для оценки качества воздуха в помещениях и окружающей среде. Рабочая температура - 20 ... +50 °C. Температура хранения -30 ... +70 °C. Элемент питания - 3xAA. Ресурс батареи не менее 200 ч (типично для крыльчатки). Вес не более 428 г.  Многофункциональный  прибор для оценки качества воздуха в помещениях и окружающей среде. Рабочая температура - 20 ... +50 °C. Температура хранения -30 ... +70 °C. Элемент питания - 3xAA. Ресурс батареи не менее 200 ч (типично для крыльчатки). Вес не более 428 г.   Габариты  не более 220 x 74 x 46 мм.  Сервисный кейс не более 520×380×120мм. </t>
  </si>
  <si>
    <t xml:space="preserve"> Индикатор не менее 320х240мм, цветной, диапазон рабочих температур от минус 10 С до +50  С. Клавиатура: пленочная. Память  &gt; 2 ГБайт. Габариты не более 240 мм х 86 мм х 35 мм, масса не более  550 г. Питание: 4 элемента типа.</t>
  </si>
  <si>
    <t xml:space="preserve">Прецизионные весы </t>
  </si>
  <si>
    <t>Газоанализатор</t>
  </si>
  <si>
    <t>Шумовер-виброметр</t>
  </si>
  <si>
    <t xml:space="preserve">Режимы взвешивания: Обычное взвешивание, динамическое взвешивание, подсчет количества предметов с автоматическим пересчетом, взвешивание в процентах, контрольное взвешивание, суммирование, фиксация показаний. Наибольший предел взвешивания- 3100 г, Дискретность 0.01 г.Тип дисплея 2-строчный алфавитно-цифровой ЖК-дисплей с подсветкой. Размер дисплея не менее  10×2,5см. Общий диапазон рабочих температур   от 10 до 40°C. Воспроизводимость  0.01 г. Нелинейность ± 0,02г. Время стабилизации 3-12 с. Габаритные размеры  весов ШxГxВ не более  22 х 8,5 х 30см.  Собственный вес не более 3,2 кг. Размер платформы не более 168×180мм. Калибрование – внешнее. Класс точности – средний. </t>
  </si>
  <si>
    <t xml:space="preserve">Магнитная мешалка с подогревом, оснащенная стекло-керамической нагревательной пластиной. Система защиты от перегрева  свыше 550 °C.  Индикатор Hot Top для предостережения от контакта с горячей поверхностью. Максимальный объем (H2O) 10 л.Индикатор скорости  шкала (0 - 6). Диапазон скоростей  100 – 1.500 об/мин. Мощность нагрева не менее 1.000 Вт. Диапазон температур 50 – 500 °C. Точность настройки ± 10 K. Диапазон регулирования безопасного нагрева 550 °C (фикс.). Точность контроля датчиком  ± 0,5 K. Материал нагревательной пластины стеклокерамика. Размер  нагревательной пластины не более 180 x 180 мм. Габариты (Ш x Г x В) не более 220 x 330 x 105 мм. Масса не более 5 кг.
</t>
  </si>
  <si>
    <t>91 календарный день со дня вступления в силу договора</t>
  </si>
  <si>
    <t>Разработка проекта предельно допустимых выбросов</t>
  </si>
  <si>
    <t>до 25 декабря 2013 года</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</si>
  <si>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2</t>
  </si>
  <si>
    <t>Проведение in vitro экспериментов с синтезированными соединениями;
подготовка протокола по проведению in vivo экспериментов;
подготовка научной статьи к публикации;
определение оптимальной дозы Staphylococcus aureus для использования в мышиной модели стафилококковой кожной инфекции;
проведение тестирования не менее двух производных β-циклодекстрина в мышиной модели стафилококковой кожной инфекции;            проведение презентации для сотрудников “NURIS”.</t>
  </si>
  <si>
    <t>С даты вступления в силу договора до 01 декабря 2013 года</t>
  </si>
  <si>
    <t>Разработка и проектирование комбинированной установки для визуализации динамики перемещения молекул воды  для реализации проекта «Энергосберегающая нанотехнология усовершенствованных мембран для опреснения воды»</t>
  </si>
  <si>
    <t>Лабораторные расходные материалы для обеспечения деятельности учебных лабораторий Школы наук и технологий комплект 34</t>
  </si>
  <si>
    <t>Лабораторные расходные материалы для обеспечения деятельности учебных лабораторий Школы наук и технологий комплект 35</t>
  </si>
  <si>
    <t xml:space="preserve">Расчет объемов выбросов и установка нормативов на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Получение положительного заключения государственной экологической экспертизы на проект нормативов предельно допустимых выбросов ЧУ «NURIS». </t>
  </si>
  <si>
    <t xml:space="preserve"> Россия, п. Черноголовка Московской обл.ул. Академика Осипьяна, 6. </t>
  </si>
  <si>
    <t>Лабораторные расходные материалы  для реализации проектов офиса  коммерциализации  комплект 14</t>
  </si>
  <si>
    <t>Ультразвуковой расходомер жидкости</t>
  </si>
  <si>
    <t>Лазерный дальномер</t>
  </si>
  <si>
    <t>Манометр дифференциальный цифровой с обработкой данных</t>
  </si>
  <si>
    <t>Термометр контактный с поверхностным и погружаемым зондами</t>
  </si>
  <si>
    <t>Анализатор качества электроэнергии</t>
  </si>
  <si>
    <t>Ультразвуковой толщиномер</t>
  </si>
  <si>
    <t>Люксметр</t>
  </si>
  <si>
    <t>Термогигрометр</t>
  </si>
  <si>
    <t>Анемометр крыльчатый</t>
  </si>
  <si>
    <t>Измеритель плотности тепловых потоков и температуры</t>
  </si>
  <si>
    <t>40 календарных дней со дня вступления в силу договора</t>
  </si>
  <si>
    <t xml:space="preserve">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</si>
  <si>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аккумулятор, модульный зонд для отбора пробы, рабочая длина в пределах 300 мм, термопарой NiCr-Ni, Тмакс не менее + 500°C , шлангом не менее 2,2 м, блок питания 100-240 В, для работы от сети и зарядки аккумулятора базисный кейс, запасные фильтры (не менее 10 шт.) </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</si>
  <si>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</si>
  <si>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 xml:space="preserve">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В комплект также входит: зонд поверхностный прямой (-20...250 °С, L= не менее 150 мм) . Зонд погружной (-40...200 °С, L= не менее 150 мм) </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</si>
  <si>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</si>
  <si>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 xml:space="preserve">
Диапазон контролируемых толщин от 0,4 до 200 мм; Скорость распространения ультразвука 1000 - 9999 м/с; Основная погрешность измерения, не более, ± (0,005Т+0,02) мм; Габариты не более 150х80х30 мм; Температурный диапазон от -10 до +40°С . Комплект  ультразвукового толщиномера также содержит : Измерительный блок толщиномера с датчиками , два аккумулятора с зарядным устройством, кабель связи с компьютером и ПО для обработки данных, образцы толщины. </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</si>
  <si>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</si>
  <si>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5-95 ;температуры, (°C)  -10...+60; Погрешность измерения: относительной влажности,(% отн)  не более ±2,5 (5-95%)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-20 до +50. Срок службы батарейки, (ч), (не менее) 70. Масса прибора, (гр.) не более 195. Габариты, (мм) не более 182x64x40. </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</si>
  <si>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</si>
  <si>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</si>
  <si>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Лабораторные расходные материалы  для реализации проектов офиса  коммерциализации  комплект 15</t>
  </si>
  <si>
    <t>Лабораторные расходные материалы  для реализации проектов офиса  коммерциализации  комплект 16</t>
  </si>
  <si>
    <t>Лабораторные расходные материалы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</si>
  <si>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Химические реагенты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Университете", согласно технической спецификации</t>
  </si>
  <si>
    <t xml:space="preserve">  Погрешность, не более ±1 мм  ; Дальность без отражателя, 0,05-100 м.  ; Время одиночного измерения, с  0,5 - 4; Ячеек памяти, не менее шт  20; Диаметр лазерного пятна, мм/м  6/10, 30/50, 60/100; Точность встроенного эл. уровня к лазерному лучу, не более °  ±0.3; Точность эл. уровня к монтажному креплению, не более °  ±0.3; Единицы измерения эл. уровня (инклинометра)  градусы, проценты;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Длина волны, нм  635; Вес лазерного дальномера с батареями, не более гр  149; Размеры лазерного дальномера, не более Д х Ш х В, мм  127 х 49 х 27,3.</t>
  </si>
  <si>
    <t xml:space="preserve">Исследования вирус-нейтрализующей активности кроличьих антител, полученных  к пептидам аналогичным эпитопам вируса HSV-2, на модели линии клеток </t>
  </si>
  <si>
    <t>Приказ  Генерального директора частного учреждения «Nazarbayev University Research and Innovation System»  от 08 ноября  2013 года №191/1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</si>
</sst>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7"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1"/>
      <name val="Times New Roman"/>
      <family val="1"/>
    </font>
    <font>
      <sz val="36"/>
      <name val="Times New Roman"/>
      <family val="1"/>
      <charset val="204"/>
    </font>
    <font>
      <sz val="36"/>
      <color theme="1"/>
      <name val="Times New Roman"/>
      <family val="1"/>
      <charset val="204"/>
    </font>
    <font>
      <sz val="12"/>
      <color indexed="8"/>
      <name val="Times New Roman"/>
      <family val="1"/>
      <charset val="204"/>
    </font>
    <font>
      <b/>
      <sz val="11"/>
      <color theme="1"/>
      <name val="Times New Roman"/>
      <family val="1"/>
      <charset val="204"/>
    </font>
    <font>
      <u/>
      <sz val="11"/>
      <color theme="1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6">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xf numFmtId="0" fontId="26" fillId="0" borderId="0" applyNumberFormat="0" applyFill="0" applyBorder="0" applyAlignment="0" applyProtection="0"/>
  </cellStyleXfs>
  <cellXfs count="413">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2" fillId="2" borderId="7" xfId="0" applyNumberFormat="1" applyFont="1" applyFill="1" applyBorder="1" applyAlignment="1">
      <alignment vertical="center"/>
    </xf>
    <xf numFmtId="3" fontId="22" fillId="2" borderId="6" xfId="0" applyNumberFormat="1" applyFont="1" applyFill="1" applyBorder="1" applyAlignment="1">
      <alignment vertical="center"/>
    </xf>
    <xf numFmtId="3" fontId="22" fillId="2" borderId="1" xfId="0" applyNumberFormat="1" applyFont="1" applyFill="1" applyBorder="1" applyAlignment="1">
      <alignment vertical="center"/>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12" fillId="0" borderId="0" xfId="0" applyFont="1" applyFill="1" applyAlignment="1">
      <alignment horizontal="center" vertical="center" wrapText="1"/>
    </xf>
    <xf numFmtId="3" fontId="12" fillId="0" borderId="1" xfId="0" applyNumberFormat="1" applyFont="1" applyFill="1" applyBorder="1" applyAlignment="1">
      <alignment horizontal="center" vertical="center"/>
    </xf>
    <xf numFmtId="3" fontId="2" fillId="0" borderId="4"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12" fillId="0" borderId="0" xfId="0" applyFont="1" applyFill="1"/>
    <xf numFmtId="0" fontId="19" fillId="0"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top" wrapText="1"/>
    </xf>
    <xf numFmtId="3" fontId="23"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0" fontId="22" fillId="2" borderId="1" xfId="0" applyFont="1" applyFill="1" applyBorder="1" applyAlignment="1">
      <alignment horizontal="left" vertical="center"/>
    </xf>
    <xf numFmtId="3" fontId="11" fillId="2" borderId="1" xfId="6" applyNumberFormat="1" applyFont="1" applyFill="1" applyBorder="1" applyAlignment="1">
      <alignment horizontal="center" vertical="center" wrapText="1"/>
    </xf>
    <xf numFmtId="0" fontId="11" fillId="2" borderId="1" xfId="6" applyFont="1" applyFill="1" applyBorder="1" applyAlignment="1">
      <alignment horizontal="center" vertical="center" wrapText="1"/>
    </xf>
    <xf numFmtId="3" fontId="12" fillId="2" borderId="3" xfId="14" applyNumberFormat="1" applyFont="1" applyFill="1" applyBorder="1" applyAlignment="1">
      <alignment horizontal="center" vertical="center" wrapText="1"/>
    </xf>
    <xf numFmtId="3" fontId="2" fillId="2" borderId="4" xfId="1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6" borderId="0" xfId="0" applyFont="1" applyFill="1" applyBorder="1"/>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12" fillId="2" borderId="0" xfId="0" applyFont="1" applyFill="1"/>
    <xf numFmtId="0" fontId="2" fillId="2"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11" fillId="0" borderId="1" xfId="0" applyFont="1" applyFill="1" applyBorder="1" applyAlignment="1">
      <alignment horizont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top" wrapText="1"/>
    </xf>
    <xf numFmtId="0" fontId="24" fillId="2" borderId="1" xfId="0"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1" fillId="2" borderId="1" xfId="15" applyFont="1" applyFill="1" applyBorder="1" applyAlignment="1">
      <alignment horizontal="center" vertical="center" wrapText="1"/>
    </xf>
    <xf numFmtId="0" fontId="21" fillId="2" borderId="3" xfId="15" applyFont="1" applyFill="1" applyBorder="1" applyAlignment="1">
      <alignment horizontal="center" vertical="center" wrapText="1"/>
    </xf>
    <xf numFmtId="0" fontId="21" fillId="2" borderId="0" xfId="15" applyFont="1" applyFill="1" applyAlignment="1">
      <alignment horizontal="center" vertical="center" wrapText="1"/>
    </xf>
    <xf numFmtId="3" fontId="11" fillId="2" borderId="2" xfId="6"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2" borderId="3" xfId="6"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25"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cellXfs>
  <cellStyles count="16">
    <cellStyle name="Comma 2" xfId="14"/>
    <cellStyle name="Normal 2 4" xfId="13"/>
    <cellStyle name="Normal 4 2" xfId="12"/>
    <cellStyle name="Гиперссылка" xfId="15" builtinId="8"/>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8"/>
  <sheetViews>
    <sheetView tabSelected="1" view="pageBreakPreview" zoomScale="60" zoomScaleNormal="90" workbookViewId="0">
      <selection activeCell="R12" sqref="R12"/>
    </sheetView>
  </sheetViews>
  <sheetFormatPr defaultRowHeight="15" x14ac:dyDescent="0.25"/>
  <cols>
    <col min="1" max="1" width="6.42578125" style="11" customWidth="1"/>
    <col min="2" max="2" width="24" style="48" customWidth="1"/>
    <col min="3" max="3" width="14.42578125" style="11" customWidth="1"/>
    <col min="4" max="4" width="91.85546875" style="49" customWidth="1"/>
    <col min="5" max="5" width="12.85546875" style="11" customWidth="1"/>
    <col min="6" max="6" width="8.140625" style="11" customWidth="1"/>
    <col min="7" max="7" width="18.28515625" style="50" customWidth="1"/>
    <col min="8" max="8" width="22.5703125" style="50" customWidth="1"/>
    <col min="9" max="9" width="25.7109375" style="50" customWidth="1"/>
    <col min="10" max="10" width="23.140625" style="48" customWidth="1"/>
    <col min="11" max="11" width="15.42578125" style="48" customWidth="1"/>
    <col min="12" max="12" width="20.140625" style="48" customWidth="1"/>
    <col min="13" max="16384" width="9.140625" style="11"/>
  </cols>
  <sheetData>
    <row r="1" spans="1:12" x14ac:dyDescent="0.25">
      <c r="A1" s="10" t="s">
        <v>0</v>
      </c>
      <c r="B1" s="10"/>
      <c r="C1" s="10"/>
      <c r="D1" s="10"/>
      <c r="E1" s="10"/>
      <c r="F1" s="10"/>
      <c r="G1" s="10"/>
      <c r="H1" s="10"/>
      <c r="I1" s="10"/>
      <c r="J1" s="389" t="s">
        <v>71</v>
      </c>
      <c r="K1" s="389"/>
      <c r="L1" s="389"/>
    </row>
    <row r="2" spans="1:12" x14ac:dyDescent="0.25">
      <c r="A2" s="10"/>
      <c r="B2" s="10"/>
      <c r="C2" s="10"/>
      <c r="D2" s="10"/>
      <c r="E2" s="10"/>
      <c r="F2" s="10"/>
      <c r="G2" s="10"/>
      <c r="H2" s="10"/>
      <c r="I2" s="10"/>
      <c r="J2" s="389"/>
      <c r="K2" s="389"/>
      <c r="L2" s="389"/>
    </row>
    <row r="3" spans="1:12" x14ac:dyDescent="0.25">
      <c r="A3" s="10"/>
      <c r="B3" s="10"/>
      <c r="C3" s="10"/>
      <c r="D3" s="10"/>
      <c r="E3" s="10"/>
      <c r="F3" s="10"/>
      <c r="G3" s="10"/>
      <c r="H3" s="10"/>
      <c r="I3" s="10"/>
      <c r="J3" s="389"/>
      <c r="K3" s="389"/>
      <c r="L3" s="389"/>
    </row>
    <row r="4" spans="1:12" ht="64.5" customHeight="1" x14ac:dyDescent="0.25">
      <c r="A4" s="10"/>
      <c r="B4" s="10"/>
      <c r="C4" s="10"/>
      <c r="D4" s="10"/>
      <c r="E4" s="10"/>
      <c r="F4" s="10"/>
      <c r="G4" s="10"/>
      <c r="H4" s="10"/>
      <c r="I4" s="10"/>
      <c r="J4" s="390" t="s">
        <v>901</v>
      </c>
      <c r="K4" s="390"/>
      <c r="L4" s="390"/>
    </row>
    <row r="5" spans="1:12" x14ac:dyDescent="0.25">
      <c r="A5" s="10"/>
      <c r="B5" s="10"/>
      <c r="C5" s="10"/>
      <c r="D5" s="10"/>
      <c r="E5" s="10"/>
      <c r="F5" s="10"/>
      <c r="G5" s="10"/>
      <c r="H5" s="10"/>
      <c r="I5" s="10"/>
      <c r="J5" s="104"/>
      <c r="K5" s="104"/>
      <c r="L5" s="104"/>
    </row>
    <row r="6" spans="1:12" ht="15" customHeight="1" x14ac:dyDescent="0.25">
      <c r="A6" s="10"/>
      <c r="B6" s="10"/>
      <c r="C6" s="389" t="s">
        <v>70</v>
      </c>
      <c r="D6" s="389"/>
      <c r="E6" s="389"/>
      <c r="F6" s="389"/>
      <c r="G6" s="389"/>
      <c r="H6" s="389"/>
      <c r="I6" s="389"/>
      <c r="J6" s="10"/>
      <c r="K6" s="10"/>
      <c r="L6" s="12"/>
    </row>
    <row r="7" spans="1:12" ht="15" customHeight="1" x14ac:dyDescent="0.25">
      <c r="A7" s="13"/>
      <c r="B7" s="13"/>
      <c r="C7" s="13"/>
      <c r="D7" s="391" t="s">
        <v>69</v>
      </c>
      <c r="E7" s="391"/>
      <c r="F7" s="391"/>
      <c r="G7" s="391"/>
      <c r="H7" s="391"/>
      <c r="I7" s="391"/>
      <c r="J7" s="13"/>
      <c r="K7" s="13"/>
      <c r="L7" s="13"/>
    </row>
    <row r="8" spans="1:12" ht="71.25" x14ac:dyDescent="0.25">
      <c r="A8" s="14" t="s">
        <v>1</v>
      </c>
      <c r="B8" s="14" t="s">
        <v>19</v>
      </c>
      <c r="C8" s="14" t="s">
        <v>2</v>
      </c>
      <c r="D8" s="14" t="s">
        <v>20</v>
      </c>
      <c r="E8" s="14" t="s">
        <v>3</v>
      </c>
      <c r="F8" s="14" t="s">
        <v>4</v>
      </c>
      <c r="G8" s="14" t="s">
        <v>5</v>
      </c>
      <c r="H8" s="14" t="s">
        <v>8</v>
      </c>
      <c r="I8" s="14" t="s">
        <v>9</v>
      </c>
      <c r="J8" s="14" t="s">
        <v>6</v>
      </c>
      <c r="K8" s="15" t="s">
        <v>18</v>
      </c>
      <c r="L8" s="14" t="s">
        <v>7</v>
      </c>
    </row>
    <row r="9" spans="1:12" ht="73.5" customHeight="1" x14ac:dyDescent="0.25">
      <c r="A9" s="16"/>
      <c r="B9" s="392" t="s">
        <v>35</v>
      </c>
      <c r="C9" s="393"/>
      <c r="D9" s="393"/>
      <c r="E9" s="393"/>
      <c r="F9" s="393"/>
      <c r="G9" s="393"/>
      <c r="H9" s="393"/>
      <c r="I9" s="393"/>
      <c r="J9" s="393"/>
      <c r="K9" s="393"/>
      <c r="L9" s="394"/>
    </row>
    <row r="10" spans="1:12" ht="27.75" customHeight="1" x14ac:dyDescent="0.25">
      <c r="A10" s="17"/>
      <c r="B10" s="386" t="s">
        <v>27</v>
      </c>
      <c r="C10" s="387"/>
      <c r="D10" s="387"/>
      <c r="E10" s="387"/>
      <c r="F10" s="387"/>
      <c r="G10" s="387"/>
      <c r="H10" s="387"/>
      <c r="I10" s="387"/>
      <c r="J10" s="387"/>
      <c r="K10" s="387"/>
      <c r="L10" s="388"/>
    </row>
    <row r="11" spans="1:12" ht="34.5" hidden="1" customHeight="1" x14ac:dyDescent="0.25">
      <c r="A11" s="88"/>
      <c r="B11" s="100"/>
      <c r="C11" s="100"/>
      <c r="D11" s="100"/>
      <c r="E11" s="100"/>
      <c r="F11" s="100"/>
      <c r="G11" s="123"/>
      <c r="H11" s="18"/>
      <c r="I11" s="18"/>
      <c r="J11" s="100"/>
      <c r="K11" s="100"/>
      <c r="L11" s="100"/>
    </row>
    <row r="12" spans="1:12" ht="339" customHeight="1" x14ac:dyDescent="0.25">
      <c r="A12" s="325">
        <v>1</v>
      </c>
      <c r="B12" s="395" t="s">
        <v>96</v>
      </c>
      <c r="C12" s="396" t="s">
        <v>97</v>
      </c>
      <c r="D12" s="397" t="s">
        <v>114</v>
      </c>
      <c r="E12" s="398" t="s">
        <v>11</v>
      </c>
      <c r="F12" s="399">
        <v>1</v>
      </c>
      <c r="G12" s="399">
        <v>122968000</v>
      </c>
      <c r="H12" s="346">
        <v>122968000</v>
      </c>
      <c r="I12" s="400">
        <f>H12*1.12</f>
        <v>137724160</v>
      </c>
      <c r="J12" s="318" t="s">
        <v>123</v>
      </c>
      <c r="K12" s="318" t="s">
        <v>17</v>
      </c>
      <c r="L12" s="318" t="s">
        <v>14</v>
      </c>
    </row>
    <row r="13" spans="1:12" ht="108.75" customHeight="1" x14ac:dyDescent="0.25">
      <c r="A13" s="326"/>
      <c r="B13" s="395"/>
      <c r="C13" s="396"/>
      <c r="D13" s="397"/>
      <c r="E13" s="398"/>
      <c r="F13" s="399"/>
      <c r="G13" s="399"/>
      <c r="H13" s="347"/>
      <c r="I13" s="401"/>
      <c r="J13" s="319"/>
      <c r="K13" s="319"/>
      <c r="L13" s="319"/>
    </row>
    <row r="14" spans="1:12" ht="132.75" customHeight="1" x14ac:dyDescent="0.25">
      <c r="A14" s="19">
        <v>2</v>
      </c>
      <c r="B14" s="100" t="s">
        <v>102</v>
      </c>
      <c r="C14" s="101" t="s">
        <v>13</v>
      </c>
      <c r="D14" s="100" t="s">
        <v>103</v>
      </c>
      <c r="E14" s="103" t="s">
        <v>104</v>
      </c>
      <c r="F14" s="98">
        <v>1</v>
      </c>
      <c r="G14" s="20">
        <v>2166793.75</v>
      </c>
      <c r="H14" s="18">
        <f t="shared" ref="H14:H18" si="0">F14*G14</f>
        <v>2166793.75</v>
      </c>
      <c r="I14" s="18">
        <f t="shared" ref="I14:I24" si="1">H14*1.12</f>
        <v>2426809</v>
      </c>
      <c r="J14" s="100" t="s">
        <v>105</v>
      </c>
      <c r="K14" s="100" t="s">
        <v>17</v>
      </c>
      <c r="L14" s="100" t="s">
        <v>14</v>
      </c>
    </row>
    <row r="15" spans="1:12" ht="146.25" customHeight="1" x14ac:dyDescent="0.25">
      <c r="A15" s="19">
        <v>3</v>
      </c>
      <c r="B15" s="100" t="s">
        <v>106</v>
      </c>
      <c r="C15" s="101" t="s">
        <v>13</v>
      </c>
      <c r="D15" s="100" t="s">
        <v>357</v>
      </c>
      <c r="E15" s="103" t="s">
        <v>104</v>
      </c>
      <c r="F15" s="98">
        <v>1</v>
      </c>
      <c r="G15" s="20">
        <v>1949399</v>
      </c>
      <c r="H15" s="18">
        <f t="shared" si="0"/>
        <v>1949399</v>
      </c>
      <c r="I15" s="18">
        <f t="shared" si="1"/>
        <v>2183326.8800000004</v>
      </c>
      <c r="J15" s="100" t="s">
        <v>105</v>
      </c>
      <c r="K15" s="100" t="s">
        <v>17</v>
      </c>
      <c r="L15" s="100" t="s">
        <v>14</v>
      </c>
    </row>
    <row r="16" spans="1:12" ht="104.25" customHeight="1" x14ac:dyDescent="0.25">
      <c r="A16" s="19">
        <v>4</v>
      </c>
      <c r="B16" s="100" t="s">
        <v>107</v>
      </c>
      <c r="C16" s="101" t="s">
        <v>13</v>
      </c>
      <c r="D16" s="100" t="s">
        <v>108</v>
      </c>
      <c r="E16" s="103" t="s">
        <v>104</v>
      </c>
      <c r="F16" s="98">
        <v>1</v>
      </c>
      <c r="G16" s="20">
        <v>1520719.64</v>
      </c>
      <c r="H16" s="18">
        <f t="shared" si="0"/>
        <v>1520719.64</v>
      </c>
      <c r="I16" s="18">
        <f t="shared" si="1"/>
        <v>1703205.9968000001</v>
      </c>
      <c r="J16" s="100" t="s">
        <v>105</v>
      </c>
      <c r="K16" s="100" t="s">
        <v>17</v>
      </c>
      <c r="L16" s="100" t="s">
        <v>14</v>
      </c>
    </row>
    <row r="17" spans="1:12" ht="111" customHeight="1" x14ac:dyDescent="0.25">
      <c r="A17" s="19">
        <v>5</v>
      </c>
      <c r="B17" s="100" t="s">
        <v>109</v>
      </c>
      <c r="C17" s="101" t="s">
        <v>13</v>
      </c>
      <c r="D17" s="102" t="s">
        <v>110</v>
      </c>
      <c r="E17" s="103" t="s">
        <v>104</v>
      </c>
      <c r="F17" s="98">
        <v>1</v>
      </c>
      <c r="G17" s="20">
        <v>523321.43</v>
      </c>
      <c r="H17" s="18">
        <f t="shared" si="0"/>
        <v>523321.43</v>
      </c>
      <c r="I17" s="18">
        <f t="shared" si="1"/>
        <v>586120.00160000008</v>
      </c>
      <c r="J17" s="100" t="s">
        <v>105</v>
      </c>
      <c r="K17" s="100" t="s">
        <v>17</v>
      </c>
      <c r="L17" s="100" t="s">
        <v>14</v>
      </c>
    </row>
    <row r="18" spans="1:12" ht="81" customHeight="1" x14ac:dyDescent="0.25">
      <c r="A18" s="19">
        <v>6</v>
      </c>
      <c r="B18" s="100" t="s">
        <v>111</v>
      </c>
      <c r="C18" s="101" t="s">
        <v>13</v>
      </c>
      <c r="D18" s="102" t="s">
        <v>112</v>
      </c>
      <c r="E18" s="103" t="s">
        <v>104</v>
      </c>
      <c r="F18" s="98">
        <v>1</v>
      </c>
      <c r="G18" s="20">
        <v>4101750</v>
      </c>
      <c r="H18" s="18">
        <f t="shared" si="0"/>
        <v>4101750</v>
      </c>
      <c r="I18" s="18">
        <f t="shared" si="1"/>
        <v>4593960</v>
      </c>
      <c r="J18" s="100" t="s">
        <v>113</v>
      </c>
      <c r="K18" s="100" t="s">
        <v>17</v>
      </c>
      <c r="L18" s="100" t="s">
        <v>14</v>
      </c>
    </row>
    <row r="19" spans="1:12" ht="99" customHeight="1" x14ac:dyDescent="0.25">
      <c r="A19" s="88">
        <v>7</v>
      </c>
      <c r="B19" s="100" t="s">
        <v>137</v>
      </c>
      <c r="C19" s="100" t="s">
        <v>13</v>
      </c>
      <c r="D19" s="100" t="s">
        <v>134</v>
      </c>
      <c r="E19" s="100" t="s">
        <v>16</v>
      </c>
      <c r="F19" s="100">
        <v>2</v>
      </c>
      <c r="G19" s="123">
        <f>300000+25000</f>
        <v>325000</v>
      </c>
      <c r="H19" s="18">
        <f t="shared" ref="H19:H27" si="2">F19*G19</f>
        <v>650000</v>
      </c>
      <c r="I19" s="18">
        <f t="shared" si="1"/>
        <v>728000.00000000012</v>
      </c>
      <c r="J19" s="98" t="s">
        <v>61</v>
      </c>
      <c r="K19" s="100" t="s">
        <v>17</v>
      </c>
      <c r="L19" s="100" t="s">
        <v>14</v>
      </c>
    </row>
    <row r="20" spans="1:12" ht="99" customHeight="1" x14ac:dyDescent="0.25">
      <c r="A20" s="88">
        <v>8</v>
      </c>
      <c r="B20" s="100" t="s">
        <v>137</v>
      </c>
      <c r="C20" s="100" t="s">
        <v>13</v>
      </c>
      <c r="D20" s="100" t="s">
        <v>135</v>
      </c>
      <c r="E20" s="100" t="s">
        <v>16</v>
      </c>
      <c r="F20" s="100">
        <v>1</v>
      </c>
      <c r="G20" s="123">
        <f>385000+25000</f>
        <v>410000</v>
      </c>
      <c r="H20" s="18">
        <f t="shared" si="2"/>
        <v>410000</v>
      </c>
      <c r="I20" s="18">
        <f t="shared" si="1"/>
        <v>459200.00000000006</v>
      </c>
      <c r="J20" s="98" t="s">
        <v>61</v>
      </c>
      <c r="K20" s="100" t="s">
        <v>17</v>
      </c>
      <c r="L20" s="100" t="s">
        <v>14</v>
      </c>
    </row>
    <row r="21" spans="1:12" ht="81" customHeight="1" x14ac:dyDescent="0.25">
      <c r="A21" s="88">
        <v>9</v>
      </c>
      <c r="B21" s="100" t="s">
        <v>136</v>
      </c>
      <c r="C21" s="100" t="s">
        <v>13</v>
      </c>
      <c r="D21" s="100" t="s">
        <v>278</v>
      </c>
      <c r="E21" s="100" t="s">
        <v>16</v>
      </c>
      <c r="F21" s="100">
        <v>6</v>
      </c>
      <c r="G21" s="123">
        <v>15000</v>
      </c>
      <c r="H21" s="18">
        <f t="shared" si="2"/>
        <v>90000</v>
      </c>
      <c r="I21" s="18">
        <f t="shared" si="1"/>
        <v>100800.00000000001</v>
      </c>
      <c r="J21" s="98" t="s">
        <v>61</v>
      </c>
      <c r="K21" s="100" t="s">
        <v>17</v>
      </c>
      <c r="L21" s="100" t="s">
        <v>14</v>
      </c>
    </row>
    <row r="22" spans="1:12" ht="205.5" customHeight="1" x14ac:dyDescent="0.25">
      <c r="A22" s="88">
        <v>10</v>
      </c>
      <c r="B22" s="100" t="s">
        <v>334</v>
      </c>
      <c r="C22" s="100" t="s">
        <v>13</v>
      </c>
      <c r="D22" s="100" t="s">
        <v>358</v>
      </c>
      <c r="E22" s="100" t="s">
        <v>11</v>
      </c>
      <c r="F22" s="100">
        <v>1</v>
      </c>
      <c r="G22" s="123">
        <v>6191923</v>
      </c>
      <c r="H22" s="18">
        <f t="shared" si="2"/>
        <v>6191923</v>
      </c>
      <c r="I22" s="18">
        <f t="shared" si="1"/>
        <v>6934953.7600000007</v>
      </c>
      <c r="J22" s="98" t="s">
        <v>335</v>
      </c>
      <c r="K22" s="100" t="s">
        <v>17</v>
      </c>
      <c r="L22" s="100" t="s">
        <v>14</v>
      </c>
    </row>
    <row r="23" spans="1:12" ht="409.5" customHeight="1" x14ac:dyDescent="0.25">
      <c r="A23" s="19">
        <v>11</v>
      </c>
      <c r="B23" s="100" t="s">
        <v>324</v>
      </c>
      <c r="C23" s="100" t="s">
        <v>97</v>
      </c>
      <c r="D23" s="100" t="s">
        <v>359</v>
      </c>
      <c r="E23" s="103" t="s">
        <v>11</v>
      </c>
      <c r="F23" s="100">
        <v>1</v>
      </c>
      <c r="G23" s="123">
        <v>17650000</v>
      </c>
      <c r="H23" s="98">
        <f t="shared" si="2"/>
        <v>17650000</v>
      </c>
      <c r="I23" s="98">
        <f>H23*1.12</f>
        <v>19768000.000000004</v>
      </c>
      <c r="J23" s="98" t="s">
        <v>346</v>
      </c>
      <c r="K23" s="100" t="s">
        <v>17</v>
      </c>
      <c r="L23" s="100" t="s">
        <v>14</v>
      </c>
    </row>
    <row r="24" spans="1:12" ht="191.25" customHeight="1" x14ac:dyDescent="0.25">
      <c r="A24" s="88">
        <v>12</v>
      </c>
      <c r="B24" s="100" t="s">
        <v>325</v>
      </c>
      <c r="C24" s="100" t="s">
        <v>13</v>
      </c>
      <c r="D24" s="100" t="s">
        <v>326</v>
      </c>
      <c r="E24" s="103" t="s">
        <v>11</v>
      </c>
      <c r="F24" s="100">
        <v>3</v>
      </c>
      <c r="G24" s="21">
        <v>1409813</v>
      </c>
      <c r="H24" s="21">
        <f t="shared" si="2"/>
        <v>4229439</v>
      </c>
      <c r="I24" s="18">
        <f t="shared" si="1"/>
        <v>4736971.6800000006</v>
      </c>
      <c r="J24" s="98" t="s">
        <v>82</v>
      </c>
      <c r="K24" s="100" t="s">
        <v>17</v>
      </c>
      <c r="L24" s="100" t="s">
        <v>14</v>
      </c>
    </row>
    <row r="25" spans="1:12" ht="193.5" customHeight="1" x14ac:dyDescent="0.25">
      <c r="A25" s="88">
        <v>13</v>
      </c>
      <c r="B25" s="100" t="s">
        <v>327</v>
      </c>
      <c r="C25" s="100" t="s">
        <v>13</v>
      </c>
      <c r="D25" s="100" t="s">
        <v>423</v>
      </c>
      <c r="E25" s="103" t="s">
        <v>11</v>
      </c>
      <c r="F25" s="100">
        <v>1</v>
      </c>
      <c r="G25" s="21">
        <v>2964007</v>
      </c>
      <c r="H25" s="21">
        <f t="shared" si="2"/>
        <v>2964007</v>
      </c>
      <c r="I25" s="98">
        <f>H25*1.12</f>
        <v>3319687.8400000003</v>
      </c>
      <c r="J25" s="98" t="s">
        <v>82</v>
      </c>
      <c r="K25" s="100" t="s">
        <v>17</v>
      </c>
      <c r="L25" s="100" t="s">
        <v>14</v>
      </c>
    </row>
    <row r="26" spans="1:12" s="55" customFormat="1" ht="167.25" customHeight="1" x14ac:dyDescent="0.25">
      <c r="A26" s="97">
        <v>14</v>
      </c>
      <c r="B26" s="51" t="s">
        <v>364</v>
      </c>
      <c r="C26" s="51" t="s">
        <v>13</v>
      </c>
      <c r="D26" s="51" t="s">
        <v>365</v>
      </c>
      <c r="E26" s="52" t="s">
        <v>11</v>
      </c>
      <c r="F26" s="51">
        <v>4</v>
      </c>
      <c r="G26" s="53">
        <v>760500</v>
      </c>
      <c r="H26" s="53">
        <f t="shared" si="2"/>
        <v>3042000</v>
      </c>
      <c r="I26" s="54">
        <f>H26*1.12</f>
        <v>3407040.0000000005</v>
      </c>
      <c r="J26" s="54" t="s">
        <v>82</v>
      </c>
      <c r="K26" s="51" t="s">
        <v>17</v>
      </c>
      <c r="L26" s="51" t="s">
        <v>14</v>
      </c>
    </row>
    <row r="27" spans="1:12" s="55" customFormat="1" ht="278.25" customHeight="1" x14ac:dyDescent="0.25">
      <c r="A27" s="375">
        <v>15</v>
      </c>
      <c r="B27" s="358" t="s">
        <v>370</v>
      </c>
      <c r="C27" s="358" t="s">
        <v>97</v>
      </c>
      <c r="D27" s="318" t="s">
        <v>388</v>
      </c>
      <c r="E27" s="361" t="s">
        <v>11</v>
      </c>
      <c r="F27" s="358">
        <v>1</v>
      </c>
      <c r="G27" s="364">
        <v>200000000</v>
      </c>
      <c r="H27" s="364">
        <f t="shared" si="2"/>
        <v>200000000</v>
      </c>
      <c r="I27" s="367">
        <f t="shared" ref="I27" si="3">H27*1.12</f>
        <v>224000000.00000003</v>
      </c>
      <c r="J27" s="367" t="s">
        <v>291</v>
      </c>
      <c r="K27" s="358" t="s">
        <v>17</v>
      </c>
      <c r="L27" s="358" t="s">
        <v>14</v>
      </c>
    </row>
    <row r="28" spans="1:12" s="55" customFormat="1" ht="326.25" customHeight="1" x14ac:dyDescent="0.25">
      <c r="A28" s="376"/>
      <c r="B28" s="359"/>
      <c r="C28" s="359"/>
      <c r="D28" s="378"/>
      <c r="E28" s="362"/>
      <c r="F28" s="359"/>
      <c r="G28" s="365"/>
      <c r="H28" s="365"/>
      <c r="I28" s="368"/>
      <c r="J28" s="368"/>
      <c r="K28" s="359"/>
      <c r="L28" s="359"/>
    </row>
    <row r="29" spans="1:12" s="55" customFormat="1" ht="228" customHeight="1" x14ac:dyDescent="0.25">
      <c r="A29" s="377"/>
      <c r="B29" s="360"/>
      <c r="C29" s="360"/>
      <c r="D29" s="319"/>
      <c r="E29" s="363"/>
      <c r="F29" s="360"/>
      <c r="G29" s="366"/>
      <c r="H29" s="366"/>
      <c r="I29" s="369"/>
      <c r="J29" s="369"/>
      <c r="K29" s="360"/>
      <c r="L29" s="360"/>
    </row>
    <row r="30" spans="1:12" s="55" customFormat="1" ht="240" customHeight="1" x14ac:dyDescent="0.25">
      <c r="A30" s="375">
        <v>16</v>
      </c>
      <c r="B30" s="358" t="s">
        <v>371</v>
      </c>
      <c r="C30" s="358" t="s">
        <v>97</v>
      </c>
      <c r="D30" s="358" t="s">
        <v>375</v>
      </c>
      <c r="E30" s="361" t="s">
        <v>11</v>
      </c>
      <c r="F30" s="358">
        <v>1</v>
      </c>
      <c r="G30" s="364">
        <v>146875786</v>
      </c>
      <c r="H30" s="364">
        <f>F30*G30</f>
        <v>146875786</v>
      </c>
      <c r="I30" s="367">
        <f>H30*1.12</f>
        <v>164500880.32000002</v>
      </c>
      <c r="J30" s="367" t="s">
        <v>374</v>
      </c>
      <c r="K30" s="358" t="s">
        <v>17</v>
      </c>
      <c r="L30" s="358" t="s">
        <v>14</v>
      </c>
    </row>
    <row r="31" spans="1:12" s="55" customFormat="1" ht="276" customHeight="1" x14ac:dyDescent="0.25">
      <c r="A31" s="377"/>
      <c r="B31" s="360"/>
      <c r="C31" s="360"/>
      <c r="D31" s="360"/>
      <c r="E31" s="363"/>
      <c r="F31" s="360"/>
      <c r="G31" s="366"/>
      <c r="H31" s="366"/>
      <c r="I31" s="369"/>
      <c r="J31" s="369"/>
      <c r="K31" s="360"/>
      <c r="L31" s="360"/>
    </row>
    <row r="32" spans="1:12" s="55" customFormat="1" ht="208.5" customHeight="1" x14ac:dyDescent="0.25">
      <c r="A32" s="66">
        <v>17</v>
      </c>
      <c r="B32" s="51" t="s">
        <v>376</v>
      </c>
      <c r="C32" s="56" t="s">
        <v>13</v>
      </c>
      <c r="D32" s="51" t="s">
        <v>378</v>
      </c>
      <c r="E32" s="52" t="s">
        <v>11</v>
      </c>
      <c r="F32" s="51">
        <v>1</v>
      </c>
      <c r="G32" s="53">
        <v>3891355</v>
      </c>
      <c r="H32" s="96">
        <f t="shared" ref="H32:H37" si="4">G32*F32</f>
        <v>3891355</v>
      </c>
      <c r="I32" s="94">
        <f t="shared" ref="I32:I79" si="5">H32*1.12</f>
        <v>4358317.6000000006</v>
      </c>
      <c r="J32" s="51" t="s">
        <v>377</v>
      </c>
      <c r="K32" s="51" t="s">
        <v>17</v>
      </c>
      <c r="L32" s="51" t="s">
        <v>14</v>
      </c>
    </row>
    <row r="33" spans="1:12" ht="213" customHeight="1" x14ac:dyDescent="0.25">
      <c r="A33" s="19">
        <v>18</v>
      </c>
      <c r="B33" s="67" t="s">
        <v>405</v>
      </c>
      <c r="C33" s="68" t="s">
        <v>399</v>
      </c>
      <c r="D33" s="67" t="s">
        <v>422</v>
      </c>
      <c r="E33" s="67" t="s">
        <v>104</v>
      </c>
      <c r="F33" s="69">
        <v>1</v>
      </c>
      <c r="G33" s="69">
        <v>4147767.86</v>
      </c>
      <c r="H33" s="71">
        <f t="shared" si="4"/>
        <v>4147767.86</v>
      </c>
      <c r="I33" s="69">
        <f t="shared" si="5"/>
        <v>4645500.0032000002</v>
      </c>
      <c r="J33" s="69" t="s">
        <v>408</v>
      </c>
      <c r="K33" s="100" t="s">
        <v>17</v>
      </c>
      <c r="L33" s="100" t="s">
        <v>14</v>
      </c>
    </row>
    <row r="34" spans="1:12" ht="287.25" customHeight="1" x14ac:dyDescent="0.25">
      <c r="A34" s="88">
        <v>19</v>
      </c>
      <c r="B34" s="67" t="s">
        <v>413</v>
      </c>
      <c r="C34" s="68" t="s">
        <v>97</v>
      </c>
      <c r="D34" s="100" t="s">
        <v>426</v>
      </c>
      <c r="E34" s="67" t="s">
        <v>11</v>
      </c>
      <c r="F34" s="69">
        <v>1</v>
      </c>
      <c r="G34" s="69">
        <v>27657053.57</v>
      </c>
      <c r="H34" s="71">
        <f t="shared" si="4"/>
        <v>27657053.57</v>
      </c>
      <c r="I34" s="92">
        <f t="shared" si="5"/>
        <v>30975899.998400003</v>
      </c>
      <c r="J34" s="69" t="s">
        <v>414</v>
      </c>
      <c r="K34" s="100" t="s">
        <v>17</v>
      </c>
      <c r="L34" s="100" t="s">
        <v>14</v>
      </c>
    </row>
    <row r="35" spans="1:12" ht="144" customHeight="1" x14ac:dyDescent="0.25">
      <c r="A35" s="88">
        <v>20</v>
      </c>
      <c r="B35" s="67" t="s">
        <v>415</v>
      </c>
      <c r="C35" s="101" t="s">
        <v>13</v>
      </c>
      <c r="D35" s="67" t="s">
        <v>427</v>
      </c>
      <c r="E35" s="67" t="s">
        <v>11</v>
      </c>
      <c r="F35" s="69">
        <v>1</v>
      </c>
      <c r="G35" s="69">
        <v>992825</v>
      </c>
      <c r="H35" s="71">
        <f t="shared" si="4"/>
        <v>992825</v>
      </c>
      <c r="I35" s="92">
        <f t="shared" si="5"/>
        <v>1111964</v>
      </c>
      <c r="J35" s="69" t="s">
        <v>78</v>
      </c>
      <c r="K35" s="100" t="s">
        <v>17</v>
      </c>
      <c r="L35" s="100" t="s">
        <v>14</v>
      </c>
    </row>
    <row r="36" spans="1:12" s="73" customFormat="1" ht="409.6" customHeight="1" x14ac:dyDescent="0.25">
      <c r="A36" s="88">
        <v>21</v>
      </c>
      <c r="B36" s="72" t="s">
        <v>417</v>
      </c>
      <c r="C36" s="101" t="s">
        <v>97</v>
      </c>
      <c r="D36" s="156" t="s">
        <v>672</v>
      </c>
      <c r="E36" s="154" t="s">
        <v>11</v>
      </c>
      <c r="F36" s="154">
        <v>1</v>
      </c>
      <c r="G36" s="154">
        <v>14000000</v>
      </c>
      <c r="H36" s="71">
        <f t="shared" si="4"/>
        <v>14000000</v>
      </c>
      <c r="I36" s="153">
        <f t="shared" si="5"/>
        <v>15680000.000000002</v>
      </c>
      <c r="J36" s="69" t="s">
        <v>745</v>
      </c>
      <c r="K36" s="98" t="s">
        <v>17</v>
      </c>
      <c r="L36" s="98" t="s">
        <v>14</v>
      </c>
    </row>
    <row r="37" spans="1:12" s="73" customFormat="1" ht="204" customHeight="1" x14ac:dyDescent="0.25">
      <c r="A37" s="88">
        <v>22</v>
      </c>
      <c r="B37" s="62" t="s">
        <v>419</v>
      </c>
      <c r="C37" s="67" t="s">
        <v>13</v>
      </c>
      <c r="D37" s="67" t="s">
        <v>420</v>
      </c>
      <c r="E37" s="72" t="s">
        <v>11</v>
      </c>
      <c r="F37" s="72">
        <v>1</v>
      </c>
      <c r="G37" s="121">
        <v>2829802</v>
      </c>
      <c r="H37" s="71">
        <f t="shared" si="4"/>
        <v>2829802</v>
      </c>
      <c r="I37" s="92">
        <f t="shared" si="5"/>
        <v>3169378.24</v>
      </c>
      <c r="J37" s="69" t="s">
        <v>421</v>
      </c>
      <c r="K37" s="98" t="s">
        <v>17</v>
      </c>
      <c r="L37" s="98" t="s">
        <v>14</v>
      </c>
    </row>
    <row r="38" spans="1:12" s="75" customFormat="1" ht="164.25" customHeight="1" x14ac:dyDescent="0.25">
      <c r="A38" s="88">
        <v>23</v>
      </c>
      <c r="B38" s="100" t="s">
        <v>433</v>
      </c>
      <c r="C38" s="100" t="s">
        <v>13</v>
      </c>
      <c r="D38" s="74" t="s">
        <v>445</v>
      </c>
      <c r="E38" s="67" t="s">
        <v>104</v>
      </c>
      <c r="F38" s="67">
        <v>16</v>
      </c>
      <c r="G38" s="64">
        <v>47732</v>
      </c>
      <c r="H38" s="64">
        <f>G38*F38</f>
        <v>763712</v>
      </c>
      <c r="I38" s="92">
        <f t="shared" si="5"/>
        <v>855357.44000000006</v>
      </c>
      <c r="J38" s="69" t="s">
        <v>82</v>
      </c>
      <c r="K38" s="98" t="s">
        <v>17</v>
      </c>
      <c r="L38" s="98" t="s">
        <v>14</v>
      </c>
    </row>
    <row r="39" spans="1:12" s="75" customFormat="1" ht="130.5" customHeight="1" x14ac:dyDescent="0.25">
      <c r="A39" s="88">
        <v>24</v>
      </c>
      <c r="B39" s="100" t="s">
        <v>434</v>
      </c>
      <c r="C39" s="100" t="s">
        <v>13</v>
      </c>
      <c r="D39" s="74" t="s">
        <v>459</v>
      </c>
      <c r="E39" s="67" t="s">
        <v>104</v>
      </c>
      <c r="F39" s="67">
        <v>16</v>
      </c>
      <c r="G39" s="64">
        <v>47732</v>
      </c>
      <c r="H39" s="64">
        <f t="shared" ref="H39:H42" si="6">G39*F39</f>
        <v>763712</v>
      </c>
      <c r="I39" s="92">
        <f t="shared" si="5"/>
        <v>855357.44000000006</v>
      </c>
      <c r="J39" s="69" t="s">
        <v>82</v>
      </c>
      <c r="K39" s="98" t="s">
        <v>17</v>
      </c>
      <c r="L39" s="98" t="s">
        <v>14</v>
      </c>
    </row>
    <row r="40" spans="1:12" s="75" customFormat="1" ht="183" customHeight="1" x14ac:dyDescent="0.25">
      <c r="A40" s="88">
        <v>25</v>
      </c>
      <c r="B40" s="74" t="s">
        <v>435</v>
      </c>
      <c r="C40" s="100" t="s">
        <v>13</v>
      </c>
      <c r="D40" s="74" t="s">
        <v>460</v>
      </c>
      <c r="E40" s="67" t="s">
        <v>104</v>
      </c>
      <c r="F40" s="67">
        <v>16</v>
      </c>
      <c r="G40" s="64">
        <v>12455</v>
      </c>
      <c r="H40" s="64">
        <f t="shared" si="6"/>
        <v>199280</v>
      </c>
      <c r="I40" s="92">
        <f t="shared" si="5"/>
        <v>223193.60000000003</v>
      </c>
      <c r="J40" s="69" t="s">
        <v>82</v>
      </c>
      <c r="K40" s="98" t="s">
        <v>17</v>
      </c>
      <c r="L40" s="98" t="s">
        <v>14</v>
      </c>
    </row>
    <row r="41" spans="1:12" s="75" customFormat="1" ht="164.25" customHeight="1" x14ac:dyDescent="0.25">
      <c r="A41" s="88">
        <v>26</v>
      </c>
      <c r="B41" s="74" t="s">
        <v>436</v>
      </c>
      <c r="C41" s="100" t="s">
        <v>13</v>
      </c>
      <c r="D41" s="74" t="s">
        <v>437</v>
      </c>
      <c r="E41" s="67" t="s">
        <v>104</v>
      </c>
      <c r="F41" s="67">
        <v>4</v>
      </c>
      <c r="G41" s="64">
        <v>76339</v>
      </c>
      <c r="H41" s="64">
        <f t="shared" si="6"/>
        <v>305356</v>
      </c>
      <c r="I41" s="92">
        <f t="shared" si="5"/>
        <v>341998.72000000003</v>
      </c>
      <c r="J41" s="69" t="s">
        <v>82</v>
      </c>
      <c r="K41" s="98" t="s">
        <v>17</v>
      </c>
      <c r="L41" s="98" t="s">
        <v>14</v>
      </c>
    </row>
    <row r="42" spans="1:12" s="75" customFormat="1" ht="102.75" customHeight="1" x14ac:dyDescent="0.25">
      <c r="A42" s="88">
        <v>27</v>
      </c>
      <c r="B42" s="76" t="s">
        <v>461</v>
      </c>
      <c r="C42" s="100" t="s">
        <v>13</v>
      </c>
      <c r="D42" s="74" t="s">
        <v>462</v>
      </c>
      <c r="E42" s="67" t="s">
        <v>104</v>
      </c>
      <c r="F42" s="67">
        <v>4</v>
      </c>
      <c r="G42" s="64">
        <v>69107</v>
      </c>
      <c r="H42" s="64">
        <f t="shared" si="6"/>
        <v>276428</v>
      </c>
      <c r="I42" s="92">
        <f t="shared" si="5"/>
        <v>309599.36000000004</v>
      </c>
      <c r="J42" s="69" t="s">
        <v>82</v>
      </c>
      <c r="K42" s="98" t="s">
        <v>17</v>
      </c>
      <c r="L42" s="98" t="s">
        <v>14</v>
      </c>
    </row>
    <row r="43" spans="1:12" s="75" customFormat="1" ht="239.25" customHeight="1" x14ac:dyDescent="0.25">
      <c r="A43" s="88">
        <v>28</v>
      </c>
      <c r="B43" s="100" t="s">
        <v>432</v>
      </c>
      <c r="C43" s="100" t="s">
        <v>13</v>
      </c>
      <c r="D43" s="100" t="s">
        <v>452</v>
      </c>
      <c r="E43" s="67" t="s">
        <v>11</v>
      </c>
      <c r="F43" s="67">
        <v>1</v>
      </c>
      <c r="G43" s="109">
        <v>975045</v>
      </c>
      <c r="H43" s="72">
        <f>G43*F43</f>
        <v>975045</v>
      </c>
      <c r="I43" s="92">
        <f t="shared" si="5"/>
        <v>1092050.4000000001</v>
      </c>
      <c r="J43" s="69" t="s">
        <v>82</v>
      </c>
      <c r="K43" s="98" t="s">
        <v>17</v>
      </c>
      <c r="L43" s="98" t="s">
        <v>14</v>
      </c>
    </row>
    <row r="44" spans="1:12" s="75" customFormat="1" ht="135.75" customHeight="1" x14ac:dyDescent="0.25">
      <c r="A44" s="88">
        <v>29</v>
      </c>
      <c r="B44" s="90" t="s">
        <v>438</v>
      </c>
      <c r="C44" s="100" t="s">
        <v>13</v>
      </c>
      <c r="D44" s="90" t="s">
        <v>446</v>
      </c>
      <c r="E44" s="105" t="s">
        <v>104</v>
      </c>
      <c r="F44" s="105">
        <v>1</v>
      </c>
      <c r="G44" s="124">
        <v>101170</v>
      </c>
      <c r="H44" s="106">
        <v>101170</v>
      </c>
      <c r="I44" s="92">
        <f t="shared" si="5"/>
        <v>113310.40000000001</v>
      </c>
      <c r="J44" s="93" t="s">
        <v>441</v>
      </c>
      <c r="K44" s="98" t="s">
        <v>17</v>
      </c>
      <c r="L44" s="98" t="s">
        <v>14</v>
      </c>
    </row>
    <row r="45" spans="1:12" s="75" customFormat="1" ht="144" customHeight="1" x14ac:dyDescent="0.25">
      <c r="A45" s="88">
        <v>30</v>
      </c>
      <c r="B45" s="90" t="s">
        <v>438</v>
      </c>
      <c r="C45" s="100" t="s">
        <v>13</v>
      </c>
      <c r="D45" s="90" t="s">
        <v>447</v>
      </c>
      <c r="E45" s="105" t="s">
        <v>104</v>
      </c>
      <c r="F45" s="105">
        <v>1</v>
      </c>
      <c r="G45" s="124">
        <v>124726</v>
      </c>
      <c r="H45" s="106">
        <v>124726</v>
      </c>
      <c r="I45" s="92">
        <f t="shared" si="5"/>
        <v>139693.12000000002</v>
      </c>
      <c r="J45" s="93" t="s">
        <v>441</v>
      </c>
      <c r="K45" s="98" t="s">
        <v>17</v>
      </c>
      <c r="L45" s="98" t="s">
        <v>14</v>
      </c>
    </row>
    <row r="46" spans="1:12" s="75" customFormat="1" ht="129" customHeight="1" x14ac:dyDescent="0.25">
      <c r="A46" s="88">
        <v>31</v>
      </c>
      <c r="B46" s="100" t="s">
        <v>438</v>
      </c>
      <c r="C46" s="100" t="s">
        <v>13</v>
      </c>
      <c r="D46" s="100" t="s">
        <v>448</v>
      </c>
      <c r="E46" s="63" t="s">
        <v>104</v>
      </c>
      <c r="F46" s="63">
        <v>1</v>
      </c>
      <c r="G46" s="64">
        <v>308040</v>
      </c>
      <c r="H46" s="64">
        <v>308040</v>
      </c>
      <c r="I46" s="92">
        <f t="shared" si="5"/>
        <v>345004.80000000005</v>
      </c>
      <c r="J46" s="72" t="s">
        <v>441</v>
      </c>
      <c r="K46" s="98" t="s">
        <v>17</v>
      </c>
      <c r="L46" s="98" t="s">
        <v>14</v>
      </c>
    </row>
    <row r="47" spans="1:12" s="75" customFormat="1" ht="98.25" customHeight="1" x14ac:dyDescent="0.25">
      <c r="A47" s="88">
        <v>32</v>
      </c>
      <c r="B47" s="100" t="s">
        <v>439</v>
      </c>
      <c r="C47" s="100" t="s">
        <v>13</v>
      </c>
      <c r="D47" s="100" t="s">
        <v>449</v>
      </c>
      <c r="E47" s="63" t="s">
        <v>104</v>
      </c>
      <c r="F47" s="63">
        <v>1</v>
      </c>
      <c r="G47" s="64">
        <v>11500</v>
      </c>
      <c r="H47" s="64">
        <v>11500</v>
      </c>
      <c r="I47" s="92">
        <f t="shared" si="5"/>
        <v>12880.000000000002</v>
      </c>
      <c r="J47" s="72" t="s">
        <v>442</v>
      </c>
      <c r="K47" s="98" t="s">
        <v>17</v>
      </c>
      <c r="L47" s="98" t="s">
        <v>14</v>
      </c>
    </row>
    <row r="48" spans="1:12" s="75" customFormat="1" ht="114" customHeight="1" x14ac:dyDescent="0.25">
      <c r="A48" s="88">
        <v>33</v>
      </c>
      <c r="B48" s="100" t="s">
        <v>439</v>
      </c>
      <c r="C48" s="100" t="s">
        <v>13</v>
      </c>
      <c r="D48" s="100" t="s">
        <v>450</v>
      </c>
      <c r="E48" s="63" t="s">
        <v>104</v>
      </c>
      <c r="F48" s="63">
        <v>1</v>
      </c>
      <c r="G48" s="64">
        <v>20400</v>
      </c>
      <c r="H48" s="64">
        <v>20400</v>
      </c>
      <c r="I48" s="92">
        <f t="shared" si="5"/>
        <v>22848.000000000004</v>
      </c>
      <c r="J48" s="72" t="s">
        <v>442</v>
      </c>
      <c r="K48" s="98" t="s">
        <v>17</v>
      </c>
      <c r="L48" s="98" t="s">
        <v>14</v>
      </c>
    </row>
    <row r="49" spans="1:12" s="75" customFormat="1" ht="103.5" customHeight="1" x14ac:dyDescent="0.25">
      <c r="A49" s="88">
        <v>34</v>
      </c>
      <c r="B49" s="100" t="s">
        <v>439</v>
      </c>
      <c r="C49" s="100" t="s">
        <v>13</v>
      </c>
      <c r="D49" s="100" t="s">
        <v>451</v>
      </c>
      <c r="E49" s="63" t="s">
        <v>104</v>
      </c>
      <c r="F49" s="63">
        <v>1</v>
      </c>
      <c r="G49" s="64">
        <v>34800</v>
      </c>
      <c r="H49" s="64">
        <v>34800</v>
      </c>
      <c r="I49" s="92">
        <f t="shared" si="5"/>
        <v>38976.000000000007</v>
      </c>
      <c r="J49" s="72" t="s">
        <v>442</v>
      </c>
      <c r="K49" s="98" t="s">
        <v>17</v>
      </c>
      <c r="L49" s="98" t="s">
        <v>14</v>
      </c>
    </row>
    <row r="50" spans="1:12" s="75" customFormat="1" ht="191.25" customHeight="1" x14ac:dyDescent="0.25">
      <c r="A50" s="88">
        <v>35</v>
      </c>
      <c r="B50" s="77" t="s">
        <v>440</v>
      </c>
      <c r="C50" s="100" t="s">
        <v>13</v>
      </c>
      <c r="D50" s="100" t="s">
        <v>444</v>
      </c>
      <c r="E50" s="63" t="s">
        <v>104</v>
      </c>
      <c r="F50" s="63">
        <v>12</v>
      </c>
      <c r="G50" s="64">
        <v>75000</v>
      </c>
      <c r="H50" s="64">
        <f>F50*G50</f>
        <v>900000</v>
      </c>
      <c r="I50" s="92">
        <f t="shared" si="5"/>
        <v>1008000.0000000001</v>
      </c>
      <c r="J50" s="72" t="s">
        <v>443</v>
      </c>
      <c r="K50" s="98" t="s">
        <v>17</v>
      </c>
      <c r="L50" s="98" t="s">
        <v>14</v>
      </c>
    </row>
    <row r="51" spans="1:12" s="75" customFormat="1" ht="90.75" customHeight="1" x14ac:dyDescent="0.25">
      <c r="A51" s="88">
        <v>36</v>
      </c>
      <c r="B51" s="77" t="s">
        <v>470</v>
      </c>
      <c r="C51" s="100" t="s">
        <v>13</v>
      </c>
      <c r="D51" s="100" t="s">
        <v>471</v>
      </c>
      <c r="E51" s="63" t="s">
        <v>104</v>
      </c>
      <c r="F51" s="63">
        <v>2</v>
      </c>
      <c r="G51" s="64">
        <v>47554</v>
      </c>
      <c r="H51" s="64">
        <f t="shared" ref="H51:H59" si="7">F51*G51</f>
        <v>95108</v>
      </c>
      <c r="I51" s="92">
        <f t="shared" si="5"/>
        <v>106520.96000000001</v>
      </c>
      <c r="J51" s="72" t="s">
        <v>474</v>
      </c>
      <c r="K51" s="98" t="s">
        <v>17</v>
      </c>
      <c r="L51" s="98" t="s">
        <v>14</v>
      </c>
    </row>
    <row r="52" spans="1:12" s="75" customFormat="1" ht="90.75" customHeight="1" x14ac:dyDescent="0.25">
      <c r="A52" s="88">
        <v>37</v>
      </c>
      <c r="B52" s="77" t="s">
        <v>470</v>
      </c>
      <c r="C52" s="100" t="s">
        <v>13</v>
      </c>
      <c r="D52" s="100" t="s">
        <v>469</v>
      </c>
      <c r="E52" s="63" t="s">
        <v>104</v>
      </c>
      <c r="F52" s="63">
        <v>2</v>
      </c>
      <c r="G52" s="64">
        <v>44349</v>
      </c>
      <c r="H52" s="64">
        <f t="shared" si="7"/>
        <v>88698</v>
      </c>
      <c r="I52" s="92">
        <f t="shared" si="5"/>
        <v>99341.760000000009</v>
      </c>
      <c r="J52" s="72" t="s">
        <v>474</v>
      </c>
      <c r="K52" s="98" t="s">
        <v>17</v>
      </c>
      <c r="L52" s="98" t="s">
        <v>14</v>
      </c>
    </row>
    <row r="53" spans="1:12" s="75" customFormat="1" ht="90.75" customHeight="1" x14ac:dyDescent="0.25">
      <c r="A53" s="88">
        <v>38</v>
      </c>
      <c r="B53" s="77" t="s">
        <v>470</v>
      </c>
      <c r="C53" s="100" t="s">
        <v>13</v>
      </c>
      <c r="D53" s="100" t="s">
        <v>472</v>
      </c>
      <c r="E53" s="63" t="s">
        <v>104</v>
      </c>
      <c r="F53" s="63">
        <v>1</v>
      </c>
      <c r="G53" s="64">
        <v>97464</v>
      </c>
      <c r="H53" s="64">
        <f t="shared" si="7"/>
        <v>97464</v>
      </c>
      <c r="I53" s="92">
        <f t="shared" si="5"/>
        <v>109159.68000000001</v>
      </c>
      <c r="J53" s="72" t="s">
        <v>474</v>
      </c>
      <c r="K53" s="98" t="s">
        <v>17</v>
      </c>
      <c r="L53" s="98" t="s">
        <v>14</v>
      </c>
    </row>
    <row r="54" spans="1:12" s="75" customFormat="1" ht="93" customHeight="1" x14ac:dyDescent="0.25">
      <c r="A54" s="88">
        <v>39</v>
      </c>
      <c r="B54" s="77" t="s">
        <v>470</v>
      </c>
      <c r="C54" s="100" t="s">
        <v>13</v>
      </c>
      <c r="D54" s="100" t="s">
        <v>473</v>
      </c>
      <c r="E54" s="63" t="s">
        <v>104</v>
      </c>
      <c r="F54" s="63">
        <v>1</v>
      </c>
      <c r="G54" s="64">
        <v>59701</v>
      </c>
      <c r="H54" s="64">
        <f t="shared" si="7"/>
        <v>59701</v>
      </c>
      <c r="I54" s="92">
        <f t="shared" si="5"/>
        <v>66865.12000000001</v>
      </c>
      <c r="J54" s="72" t="s">
        <v>474</v>
      </c>
      <c r="K54" s="98" t="s">
        <v>17</v>
      </c>
      <c r="L54" s="98" t="s">
        <v>14</v>
      </c>
    </row>
    <row r="55" spans="1:12" s="75" customFormat="1" ht="231" customHeight="1" x14ac:dyDescent="0.25">
      <c r="A55" s="325">
        <v>40</v>
      </c>
      <c r="B55" s="322" t="s">
        <v>484</v>
      </c>
      <c r="C55" s="322" t="s">
        <v>97</v>
      </c>
      <c r="D55" s="322" t="s">
        <v>485</v>
      </c>
      <c r="E55" s="356" t="s">
        <v>11</v>
      </c>
      <c r="F55" s="356">
        <v>1</v>
      </c>
      <c r="G55" s="370">
        <v>19679245</v>
      </c>
      <c r="H55" s="370">
        <f>F55*G55</f>
        <v>19679245</v>
      </c>
      <c r="I55" s="346">
        <f>H55*1.12</f>
        <v>22040754.400000002</v>
      </c>
      <c r="J55" s="348" t="s">
        <v>443</v>
      </c>
      <c r="K55" s="346" t="s">
        <v>17</v>
      </c>
      <c r="L55" s="346" t="s">
        <v>14</v>
      </c>
    </row>
    <row r="56" spans="1:12" s="75" customFormat="1" ht="381.75" customHeight="1" x14ac:dyDescent="0.25">
      <c r="A56" s="326"/>
      <c r="B56" s="323"/>
      <c r="C56" s="323"/>
      <c r="D56" s="323"/>
      <c r="E56" s="357"/>
      <c r="F56" s="357"/>
      <c r="G56" s="371"/>
      <c r="H56" s="371"/>
      <c r="I56" s="347"/>
      <c r="J56" s="349"/>
      <c r="K56" s="347"/>
      <c r="L56" s="347"/>
    </row>
    <row r="57" spans="1:12" s="75" customFormat="1" ht="288.75" customHeight="1" x14ac:dyDescent="0.25">
      <c r="A57" s="88">
        <v>41</v>
      </c>
      <c r="B57" s="67" t="s">
        <v>486</v>
      </c>
      <c r="C57" s="67" t="s">
        <v>487</v>
      </c>
      <c r="D57" s="67" t="s">
        <v>488</v>
      </c>
      <c r="E57" s="63" t="s">
        <v>11</v>
      </c>
      <c r="F57" s="63">
        <v>1</v>
      </c>
      <c r="G57" s="64">
        <v>5453000</v>
      </c>
      <c r="H57" s="64">
        <f t="shared" si="7"/>
        <v>5453000</v>
      </c>
      <c r="I57" s="92">
        <f t="shared" si="5"/>
        <v>6107360.0000000009</v>
      </c>
      <c r="J57" s="72" t="s">
        <v>491</v>
      </c>
      <c r="K57" s="98" t="s">
        <v>17</v>
      </c>
      <c r="L57" s="98" t="s">
        <v>14</v>
      </c>
    </row>
    <row r="58" spans="1:12" s="75" customFormat="1" ht="131.25" customHeight="1" x14ac:dyDescent="0.25">
      <c r="A58" s="88">
        <v>42</v>
      </c>
      <c r="B58" s="67" t="s">
        <v>489</v>
      </c>
      <c r="C58" s="67" t="s">
        <v>487</v>
      </c>
      <c r="D58" s="67" t="s">
        <v>490</v>
      </c>
      <c r="E58" s="63" t="s">
        <v>11</v>
      </c>
      <c r="F58" s="63">
        <v>1</v>
      </c>
      <c r="G58" s="64">
        <v>1257000</v>
      </c>
      <c r="H58" s="64">
        <f t="shared" si="7"/>
        <v>1257000</v>
      </c>
      <c r="I58" s="92">
        <f t="shared" si="5"/>
        <v>1407840.0000000002</v>
      </c>
      <c r="J58" s="72" t="s">
        <v>491</v>
      </c>
      <c r="K58" s="98" t="s">
        <v>17</v>
      </c>
      <c r="L58" s="98" t="s">
        <v>14</v>
      </c>
    </row>
    <row r="59" spans="1:12" s="198" customFormat="1" ht="174.75" customHeight="1" x14ac:dyDescent="0.25">
      <c r="A59" s="213">
        <v>43</v>
      </c>
      <c r="B59" s="187" t="s">
        <v>495</v>
      </c>
      <c r="C59" s="56" t="s">
        <v>13</v>
      </c>
      <c r="D59" s="214" t="s">
        <v>755</v>
      </c>
      <c r="E59" s="191" t="s">
        <v>104</v>
      </c>
      <c r="F59" s="191">
        <v>2</v>
      </c>
      <c r="G59" s="215">
        <v>148704.46</v>
      </c>
      <c r="H59" s="215">
        <f t="shared" si="7"/>
        <v>297408.92</v>
      </c>
      <c r="I59" s="211">
        <f t="shared" si="5"/>
        <v>333097.99040000001</v>
      </c>
      <c r="J59" s="189" t="s">
        <v>474</v>
      </c>
      <c r="K59" s="54" t="s">
        <v>17</v>
      </c>
      <c r="L59" s="54" t="s">
        <v>14</v>
      </c>
    </row>
    <row r="60" spans="1:12" s="73" customFormat="1" ht="264" customHeight="1" x14ac:dyDescent="0.25">
      <c r="A60" s="88">
        <v>44</v>
      </c>
      <c r="B60" s="62" t="s">
        <v>496</v>
      </c>
      <c r="C60" s="101" t="s">
        <v>13</v>
      </c>
      <c r="D60" s="62" t="s">
        <v>529</v>
      </c>
      <c r="E60" s="67" t="s">
        <v>11</v>
      </c>
      <c r="F60" s="63">
        <v>1</v>
      </c>
      <c r="G60" s="64">
        <v>7855357</v>
      </c>
      <c r="H60" s="64">
        <f>F60*G60</f>
        <v>7855357</v>
      </c>
      <c r="I60" s="92">
        <f t="shared" si="5"/>
        <v>8797999.8400000017</v>
      </c>
      <c r="J60" s="154" t="s">
        <v>660</v>
      </c>
      <c r="K60" s="98" t="s">
        <v>17</v>
      </c>
      <c r="L60" s="98" t="s">
        <v>14</v>
      </c>
    </row>
    <row r="61" spans="1:12" s="73" customFormat="1" ht="372" customHeight="1" x14ac:dyDescent="0.25">
      <c r="A61" s="88">
        <v>45</v>
      </c>
      <c r="B61" s="62" t="s">
        <v>497</v>
      </c>
      <c r="C61" s="101" t="s">
        <v>13</v>
      </c>
      <c r="D61" s="62" t="s">
        <v>498</v>
      </c>
      <c r="E61" s="67" t="s">
        <v>11</v>
      </c>
      <c r="F61" s="63">
        <v>1</v>
      </c>
      <c r="G61" s="64">
        <v>5143304</v>
      </c>
      <c r="H61" s="64">
        <f>F61*G61</f>
        <v>5143304</v>
      </c>
      <c r="I61" s="92">
        <f t="shared" si="5"/>
        <v>5760500.4800000004</v>
      </c>
      <c r="J61" s="154" t="s">
        <v>660</v>
      </c>
      <c r="K61" s="98" t="s">
        <v>17</v>
      </c>
      <c r="L61" s="98" t="s">
        <v>14</v>
      </c>
    </row>
    <row r="62" spans="1:12" s="75" customFormat="1" ht="145.5" customHeight="1" x14ac:dyDescent="0.25">
      <c r="A62" s="88">
        <v>46</v>
      </c>
      <c r="B62" s="84" t="s">
        <v>506</v>
      </c>
      <c r="C62" s="101" t="s">
        <v>13</v>
      </c>
      <c r="D62" s="84" t="s">
        <v>508</v>
      </c>
      <c r="E62" s="63" t="s">
        <v>16</v>
      </c>
      <c r="F62" s="63">
        <v>1</v>
      </c>
      <c r="G62" s="64">
        <v>4497600</v>
      </c>
      <c r="H62" s="64">
        <v>4497600</v>
      </c>
      <c r="I62" s="92">
        <f t="shared" si="5"/>
        <v>5037312.0000000009</v>
      </c>
      <c r="J62" s="72" t="s">
        <v>507</v>
      </c>
      <c r="K62" s="98" t="s">
        <v>17</v>
      </c>
      <c r="L62" s="98" t="s">
        <v>14</v>
      </c>
    </row>
    <row r="63" spans="1:12" s="75" customFormat="1" ht="137.25" customHeight="1" x14ac:dyDescent="0.25">
      <c r="A63" s="88">
        <v>47</v>
      </c>
      <c r="B63" s="67" t="s">
        <v>506</v>
      </c>
      <c r="C63" s="101" t="s">
        <v>13</v>
      </c>
      <c r="D63" s="67" t="s">
        <v>509</v>
      </c>
      <c r="E63" s="63" t="s">
        <v>16</v>
      </c>
      <c r="F63" s="63">
        <v>1</v>
      </c>
      <c r="G63" s="64">
        <v>5722400</v>
      </c>
      <c r="H63" s="64">
        <v>5722400</v>
      </c>
      <c r="I63" s="92">
        <f t="shared" si="5"/>
        <v>6409088.0000000009</v>
      </c>
      <c r="J63" s="72" t="s">
        <v>507</v>
      </c>
      <c r="K63" s="98" t="s">
        <v>17</v>
      </c>
      <c r="L63" s="98" t="s">
        <v>14</v>
      </c>
    </row>
    <row r="64" spans="1:12" s="75" customFormat="1" ht="343.5" customHeight="1" x14ac:dyDescent="0.25">
      <c r="A64" s="88">
        <v>48</v>
      </c>
      <c r="B64" s="67" t="s">
        <v>525</v>
      </c>
      <c r="C64" s="101" t="s">
        <v>97</v>
      </c>
      <c r="D64" s="67" t="s">
        <v>517</v>
      </c>
      <c r="E64" s="63" t="s">
        <v>11</v>
      </c>
      <c r="F64" s="63">
        <v>1</v>
      </c>
      <c r="G64" s="64">
        <v>21172132</v>
      </c>
      <c r="H64" s="85">
        <f>G64*F64</f>
        <v>21172132</v>
      </c>
      <c r="I64" s="92">
        <f t="shared" si="5"/>
        <v>23712787.840000004</v>
      </c>
      <c r="J64" s="72" t="s">
        <v>291</v>
      </c>
      <c r="K64" s="98" t="s">
        <v>17</v>
      </c>
      <c r="L64" s="98" t="s">
        <v>14</v>
      </c>
    </row>
    <row r="65" spans="1:12" s="73" customFormat="1" ht="191.25" customHeight="1" x14ac:dyDescent="0.25">
      <c r="A65" s="88">
        <v>49</v>
      </c>
      <c r="B65" s="62" t="s">
        <v>536</v>
      </c>
      <c r="C65" s="101" t="s">
        <v>13</v>
      </c>
      <c r="D65" s="62" t="s">
        <v>561</v>
      </c>
      <c r="E65" s="67" t="s">
        <v>11</v>
      </c>
      <c r="F65" s="63">
        <v>1</v>
      </c>
      <c r="G65" s="64">
        <v>4464286</v>
      </c>
      <c r="H65" s="85">
        <f>G65*F65</f>
        <v>4464286</v>
      </c>
      <c r="I65" s="92">
        <f t="shared" si="5"/>
        <v>5000000.32</v>
      </c>
      <c r="J65" s="72" t="s">
        <v>95</v>
      </c>
      <c r="K65" s="98" t="s">
        <v>17</v>
      </c>
      <c r="L65" s="98" t="s">
        <v>14</v>
      </c>
    </row>
    <row r="66" spans="1:12" s="73" customFormat="1" ht="190.5" customHeight="1" x14ac:dyDescent="0.25">
      <c r="A66" s="88">
        <v>50</v>
      </c>
      <c r="B66" s="67" t="s">
        <v>562</v>
      </c>
      <c r="C66" s="101" t="s">
        <v>13</v>
      </c>
      <c r="D66" s="74" t="s">
        <v>548</v>
      </c>
      <c r="E66" s="67" t="s">
        <v>104</v>
      </c>
      <c r="F66" s="67">
        <v>1</v>
      </c>
      <c r="G66" s="64">
        <f>7400000/1.12</f>
        <v>6607142.8571428563</v>
      </c>
      <c r="H66" s="64">
        <f>G66*F66</f>
        <v>6607142.8571428563</v>
      </c>
      <c r="I66" s="92">
        <f t="shared" si="5"/>
        <v>7400000</v>
      </c>
      <c r="J66" s="67" t="s">
        <v>408</v>
      </c>
      <c r="K66" s="98" t="s">
        <v>17</v>
      </c>
      <c r="L66" s="98" t="s">
        <v>14</v>
      </c>
    </row>
    <row r="67" spans="1:12" s="73" customFormat="1" ht="309" customHeight="1" x14ac:dyDescent="0.25">
      <c r="A67" s="88">
        <v>51</v>
      </c>
      <c r="B67" s="67" t="s">
        <v>537</v>
      </c>
      <c r="C67" s="101" t="s">
        <v>13</v>
      </c>
      <c r="D67" s="74" t="s">
        <v>549</v>
      </c>
      <c r="E67" s="67" t="s">
        <v>104</v>
      </c>
      <c r="F67" s="67">
        <v>1</v>
      </c>
      <c r="G67" s="64">
        <f>8463253/1.12</f>
        <v>7556475.8928571418</v>
      </c>
      <c r="H67" s="64">
        <f t="shared" ref="H67:H70" si="8">G67*F67</f>
        <v>7556475.8928571418</v>
      </c>
      <c r="I67" s="92">
        <f t="shared" si="5"/>
        <v>8463253</v>
      </c>
      <c r="J67" s="67" t="s">
        <v>408</v>
      </c>
      <c r="K67" s="98" t="s">
        <v>17</v>
      </c>
      <c r="L67" s="98" t="s">
        <v>14</v>
      </c>
    </row>
    <row r="68" spans="1:12" s="73" customFormat="1" ht="135.75" customHeight="1" x14ac:dyDescent="0.25">
      <c r="A68" s="88">
        <v>52</v>
      </c>
      <c r="B68" s="67" t="s">
        <v>538</v>
      </c>
      <c r="C68" s="101" t="s">
        <v>13</v>
      </c>
      <c r="D68" s="74" t="s">
        <v>550</v>
      </c>
      <c r="E68" s="67" t="s">
        <v>104</v>
      </c>
      <c r="F68" s="67">
        <v>1</v>
      </c>
      <c r="G68" s="64">
        <f>3629789/1.12</f>
        <v>3240883.0357142854</v>
      </c>
      <c r="H68" s="64">
        <f t="shared" si="8"/>
        <v>3240883.0357142854</v>
      </c>
      <c r="I68" s="92">
        <f t="shared" si="5"/>
        <v>3629789</v>
      </c>
      <c r="J68" s="67" t="s">
        <v>408</v>
      </c>
      <c r="K68" s="98" t="s">
        <v>17</v>
      </c>
      <c r="L68" s="98" t="s">
        <v>14</v>
      </c>
    </row>
    <row r="69" spans="1:12" s="73" customFormat="1" ht="158.25" customHeight="1" x14ac:dyDescent="0.25">
      <c r="A69" s="88">
        <v>53</v>
      </c>
      <c r="B69" s="107" t="s">
        <v>539</v>
      </c>
      <c r="C69" s="101" t="s">
        <v>13</v>
      </c>
      <c r="D69" s="74" t="s">
        <v>551</v>
      </c>
      <c r="E69" s="67" t="s">
        <v>104</v>
      </c>
      <c r="F69" s="67">
        <v>1</v>
      </c>
      <c r="G69" s="64">
        <f>2242975/1.12</f>
        <v>2002656.2499999998</v>
      </c>
      <c r="H69" s="64">
        <f t="shared" si="8"/>
        <v>2002656.2499999998</v>
      </c>
      <c r="I69" s="92">
        <f t="shared" si="5"/>
        <v>2242975</v>
      </c>
      <c r="J69" s="67" t="s">
        <v>408</v>
      </c>
      <c r="K69" s="98" t="s">
        <v>17</v>
      </c>
      <c r="L69" s="98" t="s">
        <v>14</v>
      </c>
    </row>
    <row r="70" spans="1:12" s="73" customFormat="1" ht="233.25" customHeight="1" x14ac:dyDescent="0.25">
      <c r="A70" s="88">
        <v>54</v>
      </c>
      <c r="B70" s="107" t="s">
        <v>540</v>
      </c>
      <c r="C70" s="101" t="s">
        <v>13</v>
      </c>
      <c r="D70" s="74" t="s">
        <v>552</v>
      </c>
      <c r="E70" s="67" t="s">
        <v>104</v>
      </c>
      <c r="F70" s="67">
        <v>1</v>
      </c>
      <c r="G70" s="64">
        <f>9295075/1.12</f>
        <v>8299174.1071428563</v>
      </c>
      <c r="H70" s="64">
        <f t="shared" si="8"/>
        <v>8299174.1071428563</v>
      </c>
      <c r="I70" s="92">
        <f t="shared" si="5"/>
        <v>9295075</v>
      </c>
      <c r="J70" s="67" t="s">
        <v>408</v>
      </c>
      <c r="K70" s="98" t="s">
        <v>17</v>
      </c>
      <c r="L70" s="98" t="s">
        <v>14</v>
      </c>
    </row>
    <row r="71" spans="1:12" s="73" customFormat="1" ht="218.25" customHeight="1" x14ac:dyDescent="0.25">
      <c r="A71" s="88">
        <v>55</v>
      </c>
      <c r="B71" s="107" t="s">
        <v>537</v>
      </c>
      <c r="C71" s="101" t="s">
        <v>97</v>
      </c>
      <c r="D71" s="74" t="s">
        <v>563</v>
      </c>
      <c r="E71" s="67" t="s">
        <v>104</v>
      </c>
      <c r="F71" s="67">
        <v>2</v>
      </c>
      <c r="G71" s="64">
        <f>9780881/1.12</f>
        <v>8732929.4642857127</v>
      </c>
      <c r="H71" s="64">
        <f>F71*G71</f>
        <v>17465858.928571425</v>
      </c>
      <c r="I71" s="92">
        <f t="shared" si="5"/>
        <v>19561762</v>
      </c>
      <c r="J71" s="67" t="s">
        <v>408</v>
      </c>
      <c r="K71" s="98" t="s">
        <v>17</v>
      </c>
      <c r="L71" s="98" t="s">
        <v>14</v>
      </c>
    </row>
    <row r="72" spans="1:12" s="73" customFormat="1" ht="279.75" customHeight="1" x14ac:dyDescent="0.25">
      <c r="A72" s="88">
        <v>56</v>
      </c>
      <c r="B72" s="107" t="s">
        <v>541</v>
      </c>
      <c r="C72" s="101" t="s">
        <v>13</v>
      </c>
      <c r="D72" s="74" t="s">
        <v>564</v>
      </c>
      <c r="E72" s="67" t="s">
        <v>104</v>
      </c>
      <c r="F72" s="67">
        <v>1</v>
      </c>
      <c r="G72" s="64">
        <f>432000/1.12</f>
        <v>385714.28571428568</v>
      </c>
      <c r="H72" s="64">
        <f>F72*G72</f>
        <v>385714.28571428568</v>
      </c>
      <c r="I72" s="92">
        <f t="shared" si="5"/>
        <v>432000</v>
      </c>
      <c r="J72" s="67" t="s">
        <v>291</v>
      </c>
      <c r="K72" s="98" t="s">
        <v>17</v>
      </c>
      <c r="L72" s="98" t="s">
        <v>14</v>
      </c>
    </row>
    <row r="73" spans="1:12" s="73" customFormat="1" ht="171" customHeight="1" x14ac:dyDescent="0.25">
      <c r="A73" s="88">
        <v>57</v>
      </c>
      <c r="B73" s="74" t="s">
        <v>542</v>
      </c>
      <c r="C73" s="101" t="s">
        <v>13</v>
      </c>
      <c r="D73" s="74" t="s">
        <v>565</v>
      </c>
      <c r="E73" s="67" t="s">
        <v>104</v>
      </c>
      <c r="F73" s="67">
        <v>1</v>
      </c>
      <c r="G73" s="64">
        <f>532220/1.12</f>
        <v>475196.42857142852</v>
      </c>
      <c r="H73" s="64">
        <f t="shared" ref="H73:H79" si="9">F73*G73</f>
        <v>475196.42857142852</v>
      </c>
      <c r="I73" s="92">
        <f t="shared" si="5"/>
        <v>532220</v>
      </c>
      <c r="J73" s="67" t="s">
        <v>291</v>
      </c>
      <c r="K73" s="98" t="s">
        <v>17</v>
      </c>
      <c r="L73" s="98" t="s">
        <v>14</v>
      </c>
    </row>
    <row r="74" spans="1:12" s="73" customFormat="1" ht="271.5" customHeight="1" x14ac:dyDescent="0.25">
      <c r="A74" s="88">
        <v>58</v>
      </c>
      <c r="B74" s="74" t="s">
        <v>543</v>
      </c>
      <c r="C74" s="101" t="s">
        <v>13</v>
      </c>
      <c r="D74" s="108" t="s">
        <v>566</v>
      </c>
      <c r="E74" s="67" t="s">
        <v>104</v>
      </c>
      <c r="F74" s="67">
        <v>1</v>
      </c>
      <c r="G74" s="64">
        <f>565110/1.12</f>
        <v>504562.49999999994</v>
      </c>
      <c r="H74" s="64">
        <f t="shared" si="9"/>
        <v>504562.49999999994</v>
      </c>
      <c r="I74" s="92">
        <f t="shared" si="5"/>
        <v>565110</v>
      </c>
      <c r="J74" s="67" t="s">
        <v>291</v>
      </c>
      <c r="K74" s="98" t="s">
        <v>17</v>
      </c>
      <c r="L74" s="98" t="s">
        <v>14</v>
      </c>
    </row>
    <row r="75" spans="1:12" s="73" customFormat="1" ht="191.25" customHeight="1" x14ac:dyDescent="0.25">
      <c r="A75" s="88">
        <v>59</v>
      </c>
      <c r="B75" s="74" t="s">
        <v>544</v>
      </c>
      <c r="C75" s="101" t="s">
        <v>13</v>
      </c>
      <c r="D75" s="74" t="s">
        <v>567</v>
      </c>
      <c r="E75" s="67" t="s">
        <v>104</v>
      </c>
      <c r="F75" s="67">
        <v>1</v>
      </c>
      <c r="G75" s="64">
        <f>1386113/1.12</f>
        <v>1237600.8928571427</v>
      </c>
      <c r="H75" s="64">
        <f t="shared" si="9"/>
        <v>1237600.8928571427</v>
      </c>
      <c r="I75" s="92">
        <f t="shared" si="5"/>
        <v>1386113</v>
      </c>
      <c r="J75" s="67" t="s">
        <v>408</v>
      </c>
      <c r="K75" s="98" t="s">
        <v>17</v>
      </c>
      <c r="L75" s="98" t="s">
        <v>14</v>
      </c>
    </row>
    <row r="76" spans="1:12" s="73" customFormat="1" ht="183" customHeight="1" x14ac:dyDescent="0.25">
      <c r="A76" s="88">
        <v>60</v>
      </c>
      <c r="B76" s="74" t="s">
        <v>545</v>
      </c>
      <c r="C76" s="101" t="s">
        <v>13</v>
      </c>
      <c r="D76" s="74" t="s">
        <v>568</v>
      </c>
      <c r="E76" s="67" t="s">
        <v>104</v>
      </c>
      <c r="F76" s="67">
        <v>1</v>
      </c>
      <c r="G76" s="64">
        <f>470925/1.12</f>
        <v>420468.74999999994</v>
      </c>
      <c r="H76" s="64">
        <f t="shared" si="9"/>
        <v>420468.74999999994</v>
      </c>
      <c r="I76" s="92">
        <f t="shared" si="5"/>
        <v>470925</v>
      </c>
      <c r="J76" s="67" t="s">
        <v>291</v>
      </c>
      <c r="K76" s="98" t="s">
        <v>17</v>
      </c>
      <c r="L76" s="98" t="s">
        <v>14</v>
      </c>
    </row>
    <row r="77" spans="1:12" s="73" customFormat="1" ht="129.75" customHeight="1" x14ac:dyDescent="0.25">
      <c r="A77" s="88">
        <v>61</v>
      </c>
      <c r="B77" s="74" t="s">
        <v>569</v>
      </c>
      <c r="C77" s="101" t="s">
        <v>13</v>
      </c>
      <c r="D77" s="74" t="s">
        <v>553</v>
      </c>
      <c r="E77" s="67" t="s">
        <v>104</v>
      </c>
      <c r="F77" s="67">
        <v>1</v>
      </c>
      <c r="G77" s="64">
        <f>275080/1.12</f>
        <v>245607.14285714284</v>
      </c>
      <c r="H77" s="64">
        <f t="shared" si="9"/>
        <v>245607.14285714284</v>
      </c>
      <c r="I77" s="92">
        <f t="shared" si="5"/>
        <v>275080</v>
      </c>
      <c r="J77" s="67" t="s">
        <v>291</v>
      </c>
      <c r="K77" s="98" t="s">
        <v>17</v>
      </c>
      <c r="L77" s="98" t="s">
        <v>14</v>
      </c>
    </row>
    <row r="78" spans="1:12" s="73" customFormat="1" ht="150" customHeight="1" x14ac:dyDescent="0.25">
      <c r="A78" s="88">
        <v>62</v>
      </c>
      <c r="B78" s="74" t="s">
        <v>546</v>
      </c>
      <c r="C78" s="101" t="s">
        <v>13</v>
      </c>
      <c r="D78" s="74" t="s">
        <v>570</v>
      </c>
      <c r="E78" s="67" t="s">
        <v>104</v>
      </c>
      <c r="F78" s="67">
        <v>1</v>
      </c>
      <c r="G78" s="64">
        <f>265402/1.12</f>
        <v>236966.07142857142</v>
      </c>
      <c r="H78" s="64">
        <f t="shared" si="9"/>
        <v>236966.07142857142</v>
      </c>
      <c r="I78" s="92">
        <f t="shared" si="5"/>
        <v>265402</v>
      </c>
      <c r="J78" s="67" t="s">
        <v>554</v>
      </c>
      <c r="K78" s="98" t="s">
        <v>17</v>
      </c>
      <c r="L78" s="98" t="s">
        <v>14</v>
      </c>
    </row>
    <row r="79" spans="1:12" s="73" customFormat="1" ht="199.5" customHeight="1" x14ac:dyDescent="0.25">
      <c r="A79" s="88">
        <v>63</v>
      </c>
      <c r="B79" s="74" t="s">
        <v>547</v>
      </c>
      <c r="C79" s="101" t="s">
        <v>13</v>
      </c>
      <c r="D79" s="74" t="s">
        <v>571</v>
      </c>
      <c r="E79" s="67" t="s">
        <v>104</v>
      </c>
      <c r="F79" s="67">
        <v>1</v>
      </c>
      <c r="G79" s="64">
        <f>189294/1.12</f>
        <v>169012.49999999997</v>
      </c>
      <c r="H79" s="64">
        <f t="shared" si="9"/>
        <v>169012.49999999997</v>
      </c>
      <c r="I79" s="92">
        <f t="shared" si="5"/>
        <v>189293.99999999997</v>
      </c>
      <c r="J79" s="67" t="s">
        <v>554</v>
      </c>
      <c r="K79" s="98" t="s">
        <v>17</v>
      </c>
      <c r="L79" s="98" t="s">
        <v>14</v>
      </c>
    </row>
    <row r="80" spans="1:12" s="75" customFormat="1" ht="239.25" customHeight="1" x14ac:dyDescent="0.25">
      <c r="A80" s="325">
        <v>64</v>
      </c>
      <c r="B80" s="350" t="s">
        <v>573</v>
      </c>
      <c r="C80" s="352" t="s">
        <v>97</v>
      </c>
      <c r="D80" s="350" t="s">
        <v>673</v>
      </c>
      <c r="E80" s="354" t="s">
        <v>11</v>
      </c>
      <c r="F80" s="372">
        <v>1</v>
      </c>
      <c r="G80" s="374">
        <v>31164000</v>
      </c>
      <c r="H80" s="374">
        <v>31164000</v>
      </c>
      <c r="I80" s="346">
        <f>H80*1.12</f>
        <v>34903680</v>
      </c>
      <c r="J80" s="322" t="s">
        <v>82</v>
      </c>
      <c r="K80" s="346" t="s">
        <v>17</v>
      </c>
      <c r="L80" s="346" t="s">
        <v>14</v>
      </c>
    </row>
    <row r="81" spans="1:12" s="75" customFormat="1" ht="315.75" customHeight="1" x14ac:dyDescent="0.25">
      <c r="A81" s="326"/>
      <c r="B81" s="351"/>
      <c r="C81" s="353"/>
      <c r="D81" s="351"/>
      <c r="E81" s="355"/>
      <c r="F81" s="373"/>
      <c r="G81" s="374"/>
      <c r="H81" s="374"/>
      <c r="I81" s="347"/>
      <c r="J81" s="323"/>
      <c r="K81" s="347"/>
      <c r="L81" s="347"/>
    </row>
    <row r="82" spans="1:12" s="75" customFormat="1" ht="390.75" customHeight="1" x14ac:dyDescent="0.25">
      <c r="A82" s="19">
        <v>65</v>
      </c>
      <c r="B82" s="74" t="s">
        <v>596</v>
      </c>
      <c r="C82" s="128" t="s">
        <v>97</v>
      </c>
      <c r="D82" s="74" t="s">
        <v>595</v>
      </c>
      <c r="E82" s="68" t="s">
        <v>104</v>
      </c>
      <c r="F82" s="67">
        <v>1</v>
      </c>
      <c r="G82" s="133">
        <v>22438991</v>
      </c>
      <c r="H82" s="132">
        <f>F82*G82</f>
        <v>22438991</v>
      </c>
      <c r="I82" s="126">
        <f>H82*1.12</f>
        <v>25131669.920000002</v>
      </c>
      <c r="J82" s="134" t="s">
        <v>291</v>
      </c>
      <c r="K82" s="130" t="s">
        <v>17</v>
      </c>
      <c r="L82" s="130" t="s">
        <v>14</v>
      </c>
    </row>
    <row r="83" spans="1:12" s="75" customFormat="1" ht="246.75" customHeight="1" x14ac:dyDescent="0.25">
      <c r="A83" s="19">
        <v>66</v>
      </c>
      <c r="B83" s="74" t="s">
        <v>580</v>
      </c>
      <c r="C83" s="128" t="s">
        <v>13</v>
      </c>
      <c r="D83" s="74" t="s">
        <v>589</v>
      </c>
      <c r="E83" s="67" t="s">
        <v>104</v>
      </c>
      <c r="F83" s="67">
        <v>1</v>
      </c>
      <c r="G83" s="64">
        <v>152433.04</v>
      </c>
      <c r="H83" s="132">
        <f t="shared" ref="H83:H97" si="10">G83*F83</f>
        <v>152433.04</v>
      </c>
      <c r="I83" s="126">
        <f t="shared" ref="I83:I121" si="11">H83*1.12</f>
        <v>170725.00480000002</v>
      </c>
      <c r="J83" s="67" t="s">
        <v>554</v>
      </c>
      <c r="K83" s="130" t="s">
        <v>17</v>
      </c>
      <c r="L83" s="130" t="s">
        <v>14</v>
      </c>
    </row>
    <row r="84" spans="1:12" s="75" customFormat="1" ht="358.5" customHeight="1" x14ac:dyDescent="0.25">
      <c r="A84" s="19">
        <v>67</v>
      </c>
      <c r="B84" s="74" t="s">
        <v>580</v>
      </c>
      <c r="C84" s="128" t="s">
        <v>13</v>
      </c>
      <c r="D84" s="74" t="s">
        <v>590</v>
      </c>
      <c r="E84" s="67" t="s">
        <v>104</v>
      </c>
      <c r="F84" s="67">
        <v>1</v>
      </c>
      <c r="G84" s="64">
        <v>296037.5</v>
      </c>
      <c r="H84" s="132">
        <f t="shared" si="10"/>
        <v>296037.5</v>
      </c>
      <c r="I84" s="126">
        <f t="shared" si="11"/>
        <v>331562.00000000006</v>
      </c>
      <c r="J84" s="67" t="s">
        <v>554</v>
      </c>
      <c r="K84" s="130" t="s">
        <v>17</v>
      </c>
      <c r="L84" s="130" t="s">
        <v>14</v>
      </c>
    </row>
    <row r="85" spans="1:12" s="75" customFormat="1" ht="342" customHeight="1" x14ac:dyDescent="0.25">
      <c r="A85" s="19">
        <v>68</v>
      </c>
      <c r="B85" s="74" t="s">
        <v>581</v>
      </c>
      <c r="C85" s="128" t="s">
        <v>13</v>
      </c>
      <c r="D85" s="74" t="s">
        <v>598</v>
      </c>
      <c r="E85" s="67" t="s">
        <v>104</v>
      </c>
      <c r="F85" s="67">
        <v>1</v>
      </c>
      <c r="G85" s="64">
        <v>525275.89</v>
      </c>
      <c r="H85" s="132">
        <f t="shared" si="10"/>
        <v>525275.89</v>
      </c>
      <c r="I85" s="126">
        <f t="shared" si="11"/>
        <v>588308.99680000008</v>
      </c>
      <c r="J85" s="67" t="s">
        <v>554</v>
      </c>
      <c r="K85" s="130" t="s">
        <v>17</v>
      </c>
      <c r="L85" s="130" t="s">
        <v>14</v>
      </c>
    </row>
    <row r="86" spans="1:12" s="75" customFormat="1" ht="168" customHeight="1" x14ac:dyDescent="0.25">
      <c r="A86" s="19">
        <v>69</v>
      </c>
      <c r="B86" s="74" t="s">
        <v>582</v>
      </c>
      <c r="C86" s="128" t="s">
        <v>13</v>
      </c>
      <c r="D86" s="74" t="s">
        <v>604</v>
      </c>
      <c r="E86" s="67" t="s">
        <v>104</v>
      </c>
      <c r="F86" s="67">
        <v>2</v>
      </c>
      <c r="G86" s="64">
        <v>252349.11</v>
      </c>
      <c r="H86" s="132">
        <f t="shared" si="10"/>
        <v>504698.22</v>
      </c>
      <c r="I86" s="126">
        <f t="shared" si="11"/>
        <v>565262.00640000007</v>
      </c>
      <c r="J86" s="67" t="s">
        <v>408</v>
      </c>
      <c r="K86" s="130" t="s">
        <v>17</v>
      </c>
      <c r="L86" s="130" t="s">
        <v>14</v>
      </c>
    </row>
    <row r="87" spans="1:12" s="75" customFormat="1" ht="271.5" customHeight="1" x14ac:dyDescent="0.25">
      <c r="A87" s="19">
        <v>70</v>
      </c>
      <c r="B87" s="74" t="s">
        <v>583</v>
      </c>
      <c r="C87" s="128" t="s">
        <v>13</v>
      </c>
      <c r="D87" s="74" t="s">
        <v>599</v>
      </c>
      <c r="E87" s="67" t="s">
        <v>104</v>
      </c>
      <c r="F87" s="67">
        <v>1</v>
      </c>
      <c r="G87" s="64">
        <v>496662.5</v>
      </c>
      <c r="H87" s="132">
        <f t="shared" si="10"/>
        <v>496662.5</v>
      </c>
      <c r="I87" s="126">
        <f t="shared" si="11"/>
        <v>556262</v>
      </c>
      <c r="J87" s="67" t="s">
        <v>408</v>
      </c>
      <c r="K87" s="130" t="s">
        <v>17</v>
      </c>
      <c r="L87" s="130" t="s">
        <v>14</v>
      </c>
    </row>
    <row r="88" spans="1:12" s="75" customFormat="1" ht="252.75" customHeight="1" x14ac:dyDescent="0.25">
      <c r="A88" s="19">
        <v>71</v>
      </c>
      <c r="B88" s="74" t="s">
        <v>584</v>
      </c>
      <c r="C88" s="128" t="s">
        <v>13</v>
      </c>
      <c r="D88" s="74" t="s">
        <v>600</v>
      </c>
      <c r="E88" s="67" t="s">
        <v>104</v>
      </c>
      <c r="F88" s="67">
        <v>1</v>
      </c>
      <c r="G88" s="64">
        <v>496662.5</v>
      </c>
      <c r="H88" s="132">
        <f t="shared" si="10"/>
        <v>496662.5</v>
      </c>
      <c r="I88" s="126">
        <f t="shared" si="11"/>
        <v>556262</v>
      </c>
      <c r="J88" s="67" t="s">
        <v>408</v>
      </c>
      <c r="K88" s="130" t="s">
        <v>17</v>
      </c>
      <c r="L88" s="130" t="s">
        <v>14</v>
      </c>
    </row>
    <row r="89" spans="1:12" s="75" customFormat="1" ht="187.5" customHeight="1" x14ac:dyDescent="0.25">
      <c r="A89" s="19">
        <v>72</v>
      </c>
      <c r="B89" s="74" t="s">
        <v>585</v>
      </c>
      <c r="C89" s="128" t="s">
        <v>13</v>
      </c>
      <c r="D89" s="74" t="s">
        <v>591</v>
      </c>
      <c r="E89" s="67" t="s">
        <v>104</v>
      </c>
      <c r="F89" s="67">
        <v>1</v>
      </c>
      <c r="G89" s="64">
        <v>800853.57</v>
      </c>
      <c r="H89" s="132">
        <f t="shared" si="10"/>
        <v>800853.57</v>
      </c>
      <c r="I89" s="126">
        <f t="shared" si="11"/>
        <v>896955.99840000004</v>
      </c>
      <c r="J89" s="67" t="s">
        <v>408</v>
      </c>
      <c r="K89" s="130" t="s">
        <v>17</v>
      </c>
      <c r="L89" s="130" t="s">
        <v>14</v>
      </c>
    </row>
    <row r="90" spans="1:12" s="75" customFormat="1" ht="167.25" customHeight="1" x14ac:dyDescent="0.25">
      <c r="A90" s="19">
        <v>73</v>
      </c>
      <c r="B90" s="74" t="s">
        <v>586</v>
      </c>
      <c r="C90" s="128" t="s">
        <v>13</v>
      </c>
      <c r="D90" s="74" t="s">
        <v>597</v>
      </c>
      <c r="E90" s="67" t="s">
        <v>104</v>
      </c>
      <c r="F90" s="67">
        <v>3</v>
      </c>
      <c r="G90" s="64">
        <v>257931.25</v>
      </c>
      <c r="H90" s="132">
        <f t="shared" si="10"/>
        <v>773793.75</v>
      </c>
      <c r="I90" s="126">
        <f t="shared" si="11"/>
        <v>866649.00000000012</v>
      </c>
      <c r="J90" s="67" t="s">
        <v>408</v>
      </c>
      <c r="K90" s="130" t="s">
        <v>17</v>
      </c>
      <c r="L90" s="130" t="s">
        <v>14</v>
      </c>
    </row>
    <row r="91" spans="1:12" s="75" customFormat="1" ht="198" customHeight="1" x14ac:dyDescent="0.25">
      <c r="A91" s="19">
        <v>74</v>
      </c>
      <c r="B91" s="74" t="s">
        <v>587</v>
      </c>
      <c r="C91" s="128" t="s">
        <v>13</v>
      </c>
      <c r="D91" s="74" t="s">
        <v>601</v>
      </c>
      <c r="E91" s="67" t="s">
        <v>104</v>
      </c>
      <c r="F91" s="67">
        <v>1</v>
      </c>
      <c r="G91" s="64">
        <v>340056.25</v>
      </c>
      <c r="H91" s="132">
        <f t="shared" si="10"/>
        <v>340056.25</v>
      </c>
      <c r="I91" s="126">
        <f t="shared" si="11"/>
        <v>380863.00000000006</v>
      </c>
      <c r="J91" s="67" t="s">
        <v>408</v>
      </c>
      <c r="K91" s="130" t="s">
        <v>17</v>
      </c>
      <c r="L91" s="130" t="s">
        <v>14</v>
      </c>
    </row>
    <row r="92" spans="1:12" s="75" customFormat="1" ht="322.5" customHeight="1" x14ac:dyDescent="0.25">
      <c r="A92" s="19">
        <v>75</v>
      </c>
      <c r="B92" s="74" t="s">
        <v>588</v>
      </c>
      <c r="C92" s="128" t="s">
        <v>13</v>
      </c>
      <c r="D92" s="74" t="s">
        <v>602</v>
      </c>
      <c r="E92" s="67" t="s">
        <v>11</v>
      </c>
      <c r="F92" s="67">
        <v>1</v>
      </c>
      <c r="G92" s="64">
        <v>881345.54</v>
      </c>
      <c r="H92" s="132">
        <f t="shared" si="10"/>
        <v>881345.54</v>
      </c>
      <c r="I92" s="126">
        <f t="shared" si="11"/>
        <v>987107.00480000011</v>
      </c>
      <c r="J92" s="67" t="s">
        <v>408</v>
      </c>
      <c r="K92" s="130" t="s">
        <v>17</v>
      </c>
      <c r="L92" s="130" t="s">
        <v>14</v>
      </c>
    </row>
    <row r="93" spans="1:12" s="75" customFormat="1" ht="219.75" customHeight="1" x14ac:dyDescent="0.25">
      <c r="A93" s="19">
        <v>76</v>
      </c>
      <c r="B93" s="74" t="s">
        <v>588</v>
      </c>
      <c r="C93" s="128" t="s">
        <v>13</v>
      </c>
      <c r="D93" s="74" t="s">
        <v>603</v>
      </c>
      <c r="E93" s="67" t="s">
        <v>11</v>
      </c>
      <c r="F93" s="67">
        <v>1</v>
      </c>
      <c r="G93" s="64">
        <v>961096.43</v>
      </c>
      <c r="H93" s="132">
        <f t="shared" si="10"/>
        <v>961096.43</v>
      </c>
      <c r="I93" s="126">
        <f t="shared" si="11"/>
        <v>1076428.0016000001</v>
      </c>
      <c r="J93" s="67" t="s">
        <v>408</v>
      </c>
      <c r="K93" s="130" t="s">
        <v>17</v>
      </c>
      <c r="L93" s="130" t="s">
        <v>14</v>
      </c>
    </row>
    <row r="94" spans="1:12" s="75" customFormat="1" ht="217.5" customHeight="1" x14ac:dyDescent="0.25">
      <c r="A94" s="19">
        <v>77</v>
      </c>
      <c r="B94" s="74" t="s">
        <v>609</v>
      </c>
      <c r="C94" s="128" t="s">
        <v>13</v>
      </c>
      <c r="D94" s="74" t="s">
        <v>614</v>
      </c>
      <c r="E94" s="67" t="s">
        <v>104</v>
      </c>
      <c r="F94" s="67">
        <v>2</v>
      </c>
      <c r="G94" s="64">
        <v>2052679</v>
      </c>
      <c r="H94" s="132">
        <f t="shared" si="10"/>
        <v>4105358</v>
      </c>
      <c r="I94" s="126">
        <f t="shared" si="11"/>
        <v>4598000.9600000009</v>
      </c>
      <c r="J94" s="67" t="s">
        <v>291</v>
      </c>
      <c r="K94" s="130" t="s">
        <v>17</v>
      </c>
      <c r="L94" s="130" t="s">
        <v>14</v>
      </c>
    </row>
    <row r="95" spans="1:12" s="75" customFormat="1" ht="128.25" customHeight="1" x14ac:dyDescent="0.25">
      <c r="A95" s="19">
        <v>78</v>
      </c>
      <c r="B95" s="74" t="s">
        <v>610</v>
      </c>
      <c r="C95" s="128" t="s">
        <v>13</v>
      </c>
      <c r="D95" s="74" t="s">
        <v>612</v>
      </c>
      <c r="E95" s="67" t="s">
        <v>104</v>
      </c>
      <c r="F95" s="67">
        <v>4</v>
      </c>
      <c r="G95" s="64">
        <v>1106487</v>
      </c>
      <c r="H95" s="132">
        <f t="shared" si="10"/>
        <v>4425948</v>
      </c>
      <c r="I95" s="126">
        <f t="shared" si="11"/>
        <v>4957061.7600000007</v>
      </c>
      <c r="J95" s="67" t="s">
        <v>291</v>
      </c>
      <c r="K95" s="130" t="s">
        <v>17</v>
      </c>
      <c r="L95" s="130" t="s">
        <v>14</v>
      </c>
    </row>
    <row r="96" spans="1:12" s="75" customFormat="1" ht="271.5" customHeight="1" x14ac:dyDescent="0.25">
      <c r="A96" s="19">
        <v>79</v>
      </c>
      <c r="B96" s="74" t="s">
        <v>611</v>
      </c>
      <c r="C96" s="128" t="s">
        <v>97</v>
      </c>
      <c r="D96" s="74" t="s">
        <v>613</v>
      </c>
      <c r="E96" s="67" t="s">
        <v>11</v>
      </c>
      <c r="F96" s="67">
        <v>1</v>
      </c>
      <c r="G96" s="64">
        <v>23439910</v>
      </c>
      <c r="H96" s="132">
        <f t="shared" si="10"/>
        <v>23439910</v>
      </c>
      <c r="I96" s="126">
        <f t="shared" si="11"/>
        <v>26252699.200000003</v>
      </c>
      <c r="J96" s="67" t="s">
        <v>291</v>
      </c>
      <c r="K96" s="130" t="s">
        <v>17</v>
      </c>
      <c r="L96" s="130" t="s">
        <v>14</v>
      </c>
    </row>
    <row r="97" spans="1:12" s="75" customFormat="1" ht="141" customHeight="1" x14ac:dyDescent="0.25">
      <c r="A97" s="125">
        <v>80</v>
      </c>
      <c r="B97" s="74" t="s">
        <v>618</v>
      </c>
      <c r="C97" s="67" t="s">
        <v>13</v>
      </c>
      <c r="D97" s="74" t="s">
        <v>619</v>
      </c>
      <c r="E97" s="67" t="s">
        <v>104</v>
      </c>
      <c r="F97" s="67">
        <v>1</v>
      </c>
      <c r="G97" s="64">
        <v>372262</v>
      </c>
      <c r="H97" s="146">
        <f t="shared" si="10"/>
        <v>372262</v>
      </c>
      <c r="I97" s="140">
        <f t="shared" si="11"/>
        <v>416933.44000000006</v>
      </c>
      <c r="J97" s="67" t="s">
        <v>82</v>
      </c>
      <c r="K97" s="144" t="s">
        <v>17</v>
      </c>
      <c r="L97" s="144" t="s">
        <v>14</v>
      </c>
    </row>
    <row r="98" spans="1:12" s="75" customFormat="1" ht="141" customHeight="1" x14ac:dyDescent="0.25">
      <c r="A98" s="19">
        <v>81</v>
      </c>
      <c r="B98" s="149" t="s">
        <v>623</v>
      </c>
      <c r="C98" s="67" t="s">
        <v>13</v>
      </c>
      <c r="D98" s="68" t="s">
        <v>624</v>
      </c>
      <c r="E98" s="149" t="s">
        <v>11</v>
      </c>
      <c r="F98" s="67">
        <v>1</v>
      </c>
      <c r="G98" s="148">
        <v>474375</v>
      </c>
      <c r="H98" s="64">
        <f>F98*G98</f>
        <v>474375</v>
      </c>
      <c r="I98" s="140">
        <f t="shared" si="11"/>
        <v>531300</v>
      </c>
      <c r="J98" s="67" t="s">
        <v>82</v>
      </c>
      <c r="K98" s="144" t="s">
        <v>17</v>
      </c>
      <c r="L98" s="144" t="s">
        <v>14</v>
      </c>
    </row>
    <row r="99" spans="1:12" s="75" customFormat="1" ht="141" customHeight="1" x14ac:dyDescent="0.25">
      <c r="A99" s="19">
        <v>82</v>
      </c>
      <c r="B99" s="149" t="s">
        <v>625</v>
      </c>
      <c r="C99" s="67" t="s">
        <v>13</v>
      </c>
      <c r="D99" s="68" t="s">
        <v>644</v>
      </c>
      <c r="E99" s="149" t="s">
        <v>104</v>
      </c>
      <c r="F99" s="67">
        <v>1</v>
      </c>
      <c r="G99" s="148">
        <v>974375</v>
      </c>
      <c r="H99" s="64">
        <f t="shared" ref="H99:H109" si="12">F99*G99</f>
        <v>974375</v>
      </c>
      <c r="I99" s="140">
        <f t="shared" si="11"/>
        <v>1091300</v>
      </c>
      <c r="J99" s="67" t="s">
        <v>82</v>
      </c>
      <c r="K99" s="144" t="s">
        <v>17</v>
      </c>
      <c r="L99" s="144" t="s">
        <v>14</v>
      </c>
    </row>
    <row r="100" spans="1:12" s="75" customFormat="1" ht="141" customHeight="1" x14ac:dyDescent="0.25">
      <c r="A100" s="19">
        <v>83</v>
      </c>
      <c r="B100" s="67" t="s">
        <v>626</v>
      </c>
      <c r="C100" s="67" t="s">
        <v>13</v>
      </c>
      <c r="D100" s="147" t="s">
        <v>627</v>
      </c>
      <c r="E100" s="149" t="s">
        <v>104</v>
      </c>
      <c r="F100" s="67">
        <v>1</v>
      </c>
      <c r="G100" s="148">
        <v>150625</v>
      </c>
      <c r="H100" s="64">
        <f t="shared" si="12"/>
        <v>150625</v>
      </c>
      <c r="I100" s="140">
        <f t="shared" si="11"/>
        <v>168700.00000000003</v>
      </c>
      <c r="J100" s="67" t="s">
        <v>82</v>
      </c>
      <c r="K100" s="144" t="s">
        <v>17</v>
      </c>
      <c r="L100" s="144" t="s">
        <v>14</v>
      </c>
    </row>
    <row r="101" spans="1:12" s="75" customFormat="1" ht="141" customHeight="1" x14ac:dyDescent="0.25">
      <c r="A101" s="125">
        <v>84</v>
      </c>
      <c r="B101" s="67" t="s">
        <v>628</v>
      </c>
      <c r="C101" s="150" t="s">
        <v>13</v>
      </c>
      <c r="D101" s="68" t="s">
        <v>645</v>
      </c>
      <c r="E101" s="151" t="s">
        <v>104</v>
      </c>
      <c r="F101" s="67">
        <v>1</v>
      </c>
      <c r="G101" s="148">
        <v>173750</v>
      </c>
      <c r="H101" s="64">
        <f t="shared" si="12"/>
        <v>173750</v>
      </c>
      <c r="I101" s="140">
        <f t="shared" si="11"/>
        <v>194600.00000000003</v>
      </c>
      <c r="J101" s="67" t="s">
        <v>82</v>
      </c>
      <c r="K101" s="144" t="s">
        <v>17</v>
      </c>
      <c r="L101" s="144" t="s">
        <v>14</v>
      </c>
    </row>
    <row r="102" spans="1:12" s="75" customFormat="1" ht="246.75" customHeight="1" x14ac:dyDescent="0.25">
      <c r="A102" s="19">
        <v>85</v>
      </c>
      <c r="B102" s="67" t="s">
        <v>629</v>
      </c>
      <c r="C102" s="150" t="s">
        <v>13</v>
      </c>
      <c r="D102" s="68" t="s">
        <v>646</v>
      </c>
      <c r="E102" s="151" t="s">
        <v>104</v>
      </c>
      <c r="F102" s="67">
        <v>1</v>
      </c>
      <c r="G102" s="148">
        <v>289375</v>
      </c>
      <c r="H102" s="64">
        <f t="shared" si="12"/>
        <v>289375</v>
      </c>
      <c r="I102" s="140">
        <f t="shared" si="11"/>
        <v>324100.00000000006</v>
      </c>
      <c r="J102" s="67" t="s">
        <v>82</v>
      </c>
      <c r="K102" s="144" t="s">
        <v>17</v>
      </c>
      <c r="L102" s="144" t="s">
        <v>14</v>
      </c>
    </row>
    <row r="103" spans="1:12" s="75" customFormat="1" ht="141" customHeight="1" x14ac:dyDescent="0.25">
      <c r="A103" s="19">
        <v>86</v>
      </c>
      <c r="B103" s="149" t="s">
        <v>630</v>
      </c>
      <c r="C103" s="150" t="s">
        <v>13</v>
      </c>
      <c r="D103" s="67" t="s">
        <v>631</v>
      </c>
      <c r="E103" s="151" t="s">
        <v>104</v>
      </c>
      <c r="F103" s="67">
        <v>1</v>
      </c>
      <c r="G103" s="148">
        <v>903437.5</v>
      </c>
      <c r="H103" s="64">
        <f t="shared" si="12"/>
        <v>903437.5</v>
      </c>
      <c r="I103" s="140">
        <f t="shared" si="11"/>
        <v>1011850.0000000001</v>
      </c>
      <c r="J103" s="67" t="s">
        <v>82</v>
      </c>
      <c r="K103" s="144" t="s">
        <v>17</v>
      </c>
      <c r="L103" s="144" t="s">
        <v>14</v>
      </c>
    </row>
    <row r="104" spans="1:12" s="75" customFormat="1" ht="141" customHeight="1" x14ac:dyDescent="0.25">
      <c r="A104" s="19">
        <v>87</v>
      </c>
      <c r="B104" s="149" t="s">
        <v>632</v>
      </c>
      <c r="C104" s="150" t="s">
        <v>13</v>
      </c>
      <c r="D104" s="67" t="s">
        <v>647</v>
      </c>
      <c r="E104" s="151" t="s">
        <v>104</v>
      </c>
      <c r="F104" s="67">
        <v>1</v>
      </c>
      <c r="G104" s="148">
        <v>916875</v>
      </c>
      <c r="H104" s="64">
        <f t="shared" si="12"/>
        <v>916875</v>
      </c>
      <c r="I104" s="140">
        <f t="shared" si="11"/>
        <v>1026900.0000000001</v>
      </c>
      <c r="J104" s="67" t="s">
        <v>82</v>
      </c>
      <c r="K104" s="144" t="s">
        <v>17</v>
      </c>
      <c r="L104" s="144" t="s">
        <v>14</v>
      </c>
    </row>
    <row r="105" spans="1:12" s="75" customFormat="1" ht="141" customHeight="1" x14ac:dyDescent="0.25">
      <c r="A105" s="125">
        <v>88</v>
      </c>
      <c r="B105" s="68" t="s">
        <v>633</v>
      </c>
      <c r="C105" s="150" t="s">
        <v>13</v>
      </c>
      <c r="D105" s="67" t="s">
        <v>642</v>
      </c>
      <c r="E105" s="151" t="s">
        <v>11</v>
      </c>
      <c r="F105" s="67">
        <v>1</v>
      </c>
      <c r="G105" s="148">
        <v>260312.5</v>
      </c>
      <c r="H105" s="64">
        <f t="shared" si="12"/>
        <v>260312.5</v>
      </c>
      <c r="I105" s="140">
        <f t="shared" si="11"/>
        <v>291550</v>
      </c>
      <c r="J105" s="67" t="s">
        <v>82</v>
      </c>
      <c r="K105" s="144" t="s">
        <v>17</v>
      </c>
      <c r="L105" s="144" t="s">
        <v>14</v>
      </c>
    </row>
    <row r="106" spans="1:12" s="75" customFormat="1" ht="92.25" customHeight="1" x14ac:dyDescent="0.25">
      <c r="A106" s="19">
        <v>89</v>
      </c>
      <c r="B106" s="67" t="s">
        <v>634</v>
      </c>
      <c r="C106" s="150" t="s">
        <v>13</v>
      </c>
      <c r="D106" s="67" t="s">
        <v>635</v>
      </c>
      <c r="E106" s="152" t="s">
        <v>16</v>
      </c>
      <c r="F106" s="67">
        <v>1</v>
      </c>
      <c r="G106" s="148">
        <v>73437.5</v>
      </c>
      <c r="H106" s="64">
        <f t="shared" si="12"/>
        <v>73437.5</v>
      </c>
      <c r="I106" s="140">
        <f t="shared" si="11"/>
        <v>82250.000000000015</v>
      </c>
      <c r="J106" s="67" t="s">
        <v>82</v>
      </c>
      <c r="K106" s="144" t="s">
        <v>17</v>
      </c>
      <c r="L106" s="144" t="s">
        <v>14</v>
      </c>
    </row>
    <row r="107" spans="1:12" s="75" customFormat="1" ht="81.75" customHeight="1" x14ac:dyDescent="0.25">
      <c r="A107" s="19">
        <v>90</v>
      </c>
      <c r="B107" s="67" t="s">
        <v>634</v>
      </c>
      <c r="C107" s="150" t="s">
        <v>13</v>
      </c>
      <c r="D107" s="67" t="s">
        <v>636</v>
      </c>
      <c r="E107" s="152" t="s">
        <v>16</v>
      </c>
      <c r="F107" s="67">
        <v>1</v>
      </c>
      <c r="G107" s="148">
        <v>43437.5</v>
      </c>
      <c r="H107" s="64">
        <f t="shared" si="12"/>
        <v>43437.5</v>
      </c>
      <c r="I107" s="140">
        <f t="shared" si="11"/>
        <v>48650.000000000007</v>
      </c>
      <c r="J107" s="67" t="s">
        <v>82</v>
      </c>
      <c r="K107" s="144" t="s">
        <v>17</v>
      </c>
      <c r="L107" s="144" t="s">
        <v>14</v>
      </c>
    </row>
    <row r="108" spans="1:12" s="75" customFormat="1" ht="106.5" customHeight="1" x14ac:dyDescent="0.25">
      <c r="A108" s="19">
        <v>91</v>
      </c>
      <c r="B108" s="67" t="s">
        <v>637</v>
      </c>
      <c r="C108" s="150" t="s">
        <v>13</v>
      </c>
      <c r="D108" s="67" t="s">
        <v>638</v>
      </c>
      <c r="E108" s="152" t="s">
        <v>16</v>
      </c>
      <c r="F108" s="149">
        <v>1</v>
      </c>
      <c r="G108" s="148">
        <v>355000</v>
      </c>
      <c r="H108" s="64">
        <f t="shared" si="12"/>
        <v>355000</v>
      </c>
      <c r="I108" s="140">
        <f t="shared" si="11"/>
        <v>397600.00000000006</v>
      </c>
      <c r="J108" s="67" t="s">
        <v>82</v>
      </c>
      <c r="K108" s="144" t="s">
        <v>17</v>
      </c>
      <c r="L108" s="144" t="s">
        <v>14</v>
      </c>
    </row>
    <row r="109" spans="1:12" s="75" customFormat="1" ht="141" customHeight="1" x14ac:dyDescent="0.25">
      <c r="A109" s="125">
        <v>92</v>
      </c>
      <c r="B109" s="67" t="s">
        <v>639</v>
      </c>
      <c r="C109" s="150" t="s">
        <v>13</v>
      </c>
      <c r="D109" s="67" t="s">
        <v>643</v>
      </c>
      <c r="E109" s="152" t="s">
        <v>16</v>
      </c>
      <c r="F109" s="149">
        <v>4</v>
      </c>
      <c r="G109" s="148">
        <v>45625</v>
      </c>
      <c r="H109" s="64">
        <f t="shared" si="12"/>
        <v>182500</v>
      </c>
      <c r="I109" s="140">
        <f t="shared" si="11"/>
        <v>204400.00000000003</v>
      </c>
      <c r="J109" s="67" t="s">
        <v>82</v>
      </c>
      <c r="K109" s="144" t="s">
        <v>17</v>
      </c>
      <c r="L109" s="144" t="s">
        <v>14</v>
      </c>
    </row>
    <row r="110" spans="1:12" s="75" customFormat="1" ht="141" customHeight="1" x14ac:dyDescent="0.25">
      <c r="A110" s="19">
        <v>93</v>
      </c>
      <c r="B110" s="67" t="s">
        <v>640</v>
      </c>
      <c r="C110" s="150" t="s">
        <v>13</v>
      </c>
      <c r="D110" s="67" t="s">
        <v>641</v>
      </c>
      <c r="E110" s="152" t="s">
        <v>16</v>
      </c>
      <c r="F110" s="149">
        <v>4</v>
      </c>
      <c r="G110" s="148">
        <v>16875</v>
      </c>
      <c r="H110" s="64">
        <f t="shared" ref="H110:H115" si="13">F110*G110</f>
        <v>67500</v>
      </c>
      <c r="I110" s="140">
        <f t="shared" si="11"/>
        <v>75600</v>
      </c>
      <c r="J110" s="67" t="s">
        <v>82</v>
      </c>
      <c r="K110" s="144" t="s">
        <v>17</v>
      </c>
      <c r="L110" s="144" t="s">
        <v>14</v>
      </c>
    </row>
    <row r="111" spans="1:12" s="75" customFormat="1" ht="236.25" customHeight="1" x14ac:dyDescent="0.25">
      <c r="A111" s="19">
        <v>94</v>
      </c>
      <c r="B111" s="67" t="s">
        <v>649</v>
      </c>
      <c r="C111" s="67" t="s">
        <v>97</v>
      </c>
      <c r="D111" s="67" t="s">
        <v>650</v>
      </c>
      <c r="E111" s="67" t="s">
        <v>11</v>
      </c>
      <c r="F111" s="149">
        <v>1</v>
      </c>
      <c r="G111" s="148">
        <v>35142857</v>
      </c>
      <c r="H111" s="141">
        <f t="shared" si="13"/>
        <v>35142857</v>
      </c>
      <c r="I111" s="140">
        <f t="shared" si="11"/>
        <v>39359999.840000004</v>
      </c>
      <c r="J111" s="67" t="s">
        <v>123</v>
      </c>
      <c r="K111" s="144" t="s">
        <v>17</v>
      </c>
      <c r="L111" s="144" t="s">
        <v>14</v>
      </c>
    </row>
    <row r="112" spans="1:12" s="75" customFormat="1" ht="204" customHeight="1" x14ac:dyDescent="0.25">
      <c r="A112" s="19">
        <v>95</v>
      </c>
      <c r="B112" s="67" t="s">
        <v>653</v>
      </c>
      <c r="C112" s="67" t="s">
        <v>13</v>
      </c>
      <c r="D112" s="67" t="s">
        <v>654</v>
      </c>
      <c r="E112" s="67" t="s">
        <v>104</v>
      </c>
      <c r="F112" s="149">
        <v>1</v>
      </c>
      <c r="G112" s="154">
        <v>2297611</v>
      </c>
      <c r="H112" s="160">
        <f t="shared" si="13"/>
        <v>2297611</v>
      </c>
      <c r="I112" s="153">
        <f t="shared" si="11"/>
        <v>2573324.3200000003</v>
      </c>
      <c r="J112" s="67" t="s">
        <v>82</v>
      </c>
      <c r="K112" s="156" t="s">
        <v>17</v>
      </c>
      <c r="L112" s="156" t="s">
        <v>14</v>
      </c>
    </row>
    <row r="113" spans="1:12" s="75" customFormat="1" ht="144.75" customHeight="1" x14ac:dyDescent="0.25">
      <c r="A113" s="125">
        <v>96</v>
      </c>
      <c r="B113" s="67" t="s">
        <v>655</v>
      </c>
      <c r="C113" s="67" t="s">
        <v>13</v>
      </c>
      <c r="D113" s="67" t="s">
        <v>666</v>
      </c>
      <c r="E113" s="67" t="s">
        <v>11</v>
      </c>
      <c r="F113" s="149">
        <v>2</v>
      </c>
      <c r="G113" s="154">
        <v>385172</v>
      </c>
      <c r="H113" s="160">
        <f t="shared" si="13"/>
        <v>770344</v>
      </c>
      <c r="I113" s="153">
        <f t="shared" si="11"/>
        <v>862785.28</v>
      </c>
      <c r="J113" s="157" t="s">
        <v>656</v>
      </c>
      <c r="K113" s="156" t="s">
        <v>17</v>
      </c>
      <c r="L113" s="156" t="s">
        <v>14</v>
      </c>
    </row>
    <row r="114" spans="1:12" s="75" customFormat="1" ht="147.75" customHeight="1" x14ac:dyDescent="0.25">
      <c r="A114" s="19">
        <v>97</v>
      </c>
      <c r="B114" s="67" t="s">
        <v>658</v>
      </c>
      <c r="C114" s="67" t="s">
        <v>13</v>
      </c>
      <c r="D114" s="67" t="s">
        <v>659</v>
      </c>
      <c r="E114" s="67" t="s">
        <v>104</v>
      </c>
      <c r="F114" s="149">
        <v>1</v>
      </c>
      <c r="G114" s="154">
        <v>1555296</v>
      </c>
      <c r="H114" s="160">
        <f t="shared" si="13"/>
        <v>1555296</v>
      </c>
      <c r="I114" s="153">
        <f t="shared" si="11"/>
        <v>1741931.5200000003</v>
      </c>
      <c r="J114" s="67" t="s">
        <v>82</v>
      </c>
      <c r="K114" s="156" t="s">
        <v>17</v>
      </c>
      <c r="L114" s="156" t="s">
        <v>14</v>
      </c>
    </row>
    <row r="115" spans="1:12" s="75" customFormat="1" ht="200.25" customHeight="1" x14ac:dyDescent="0.25">
      <c r="A115" s="19">
        <v>98</v>
      </c>
      <c r="B115" s="67" t="s">
        <v>667</v>
      </c>
      <c r="C115" s="67" t="s">
        <v>13</v>
      </c>
      <c r="D115" s="67" t="s">
        <v>668</v>
      </c>
      <c r="E115" s="67" t="s">
        <v>104</v>
      </c>
      <c r="F115" s="149">
        <v>4</v>
      </c>
      <c r="G115" s="154">
        <v>1254529</v>
      </c>
      <c r="H115" s="160">
        <f t="shared" si="13"/>
        <v>5018116</v>
      </c>
      <c r="I115" s="153">
        <f t="shared" si="11"/>
        <v>5620289.9200000009</v>
      </c>
      <c r="J115" s="157" t="s">
        <v>82</v>
      </c>
      <c r="K115" s="156" t="s">
        <v>17</v>
      </c>
      <c r="L115" s="156" t="s">
        <v>14</v>
      </c>
    </row>
    <row r="116" spans="1:12" s="75" customFormat="1" ht="225.75" customHeight="1" x14ac:dyDescent="0.25">
      <c r="A116" s="19">
        <v>99</v>
      </c>
      <c r="B116" s="168" t="s">
        <v>675</v>
      </c>
      <c r="C116" s="168" t="s">
        <v>13</v>
      </c>
      <c r="D116" s="168" t="s">
        <v>678</v>
      </c>
      <c r="E116" s="169" t="s">
        <v>11</v>
      </c>
      <c r="F116" s="169">
        <v>1</v>
      </c>
      <c r="G116" s="170">
        <v>4754622.3214285709</v>
      </c>
      <c r="H116" s="171">
        <v>4754622.32</v>
      </c>
      <c r="I116" s="162">
        <f t="shared" si="11"/>
        <v>5325176.9984000009</v>
      </c>
      <c r="J116" s="165" t="s">
        <v>82</v>
      </c>
      <c r="K116" s="164" t="s">
        <v>17</v>
      </c>
      <c r="L116" s="164" t="s">
        <v>14</v>
      </c>
    </row>
    <row r="117" spans="1:12" s="75" customFormat="1" ht="239.25" customHeight="1" x14ac:dyDescent="0.25">
      <c r="A117" s="125">
        <v>100</v>
      </c>
      <c r="B117" s="168" t="s">
        <v>676</v>
      </c>
      <c r="C117" s="168" t="s">
        <v>97</v>
      </c>
      <c r="D117" s="168" t="s">
        <v>679</v>
      </c>
      <c r="E117" s="169" t="s">
        <v>104</v>
      </c>
      <c r="F117" s="169">
        <v>1</v>
      </c>
      <c r="G117" s="170">
        <v>24667697.321428571</v>
      </c>
      <c r="H117" s="171">
        <v>24667697.321428571</v>
      </c>
      <c r="I117" s="162">
        <f t="shared" si="11"/>
        <v>27627821.000000004</v>
      </c>
      <c r="J117" s="165" t="s">
        <v>82</v>
      </c>
      <c r="K117" s="164" t="s">
        <v>17</v>
      </c>
      <c r="L117" s="164" t="s">
        <v>14</v>
      </c>
    </row>
    <row r="118" spans="1:12" s="75" customFormat="1" ht="147.75" customHeight="1" x14ac:dyDescent="0.25">
      <c r="A118" s="19">
        <v>101</v>
      </c>
      <c r="B118" s="168" t="s">
        <v>677</v>
      </c>
      <c r="C118" s="168" t="s">
        <v>97</v>
      </c>
      <c r="D118" s="168" t="s">
        <v>680</v>
      </c>
      <c r="E118" s="169" t="s">
        <v>104</v>
      </c>
      <c r="F118" s="169">
        <v>1</v>
      </c>
      <c r="G118" s="170">
        <v>8787937.5</v>
      </c>
      <c r="H118" s="171">
        <v>8787937.5</v>
      </c>
      <c r="I118" s="162">
        <f t="shared" si="11"/>
        <v>9842490.0000000019</v>
      </c>
      <c r="J118" s="165" t="s">
        <v>82</v>
      </c>
      <c r="K118" s="164" t="s">
        <v>17</v>
      </c>
      <c r="L118" s="164" t="s">
        <v>14</v>
      </c>
    </row>
    <row r="119" spans="1:12" s="75" customFormat="1" ht="154.5" customHeight="1" x14ac:dyDescent="0.25">
      <c r="A119" s="19">
        <v>102</v>
      </c>
      <c r="B119" s="168" t="s">
        <v>688</v>
      </c>
      <c r="C119" s="168" t="s">
        <v>13</v>
      </c>
      <c r="D119" s="218" t="s">
        <v>761</v>
      </c>
      <c r="E119" s="169" t="s">
        <v>104</v>
      </c>
      <c r="F119" s="169">
        <v>16</v>
      </c>
      <c r="G119" s="170">
        <v>59580</v>
      </c>
      <c r="H119" s="171">
        <f>F119*G119</f>
        <v>953280</v>
      </c>
      <c r="I119" s="162">
        <f t="shared" si="11"/>
        <v>1067673.6000000001</v>
      </c>
      <c r="J119" s="217" t="s">
        <v>762</v>
      </c>
      <c r="K119" s="164" t="s">
        <v>17</v>
      </c>
      <c r="L119" s="164" t="s">
        <v>14</v>
      </c>
    </row>
    <row r="120" spans="1:12" s="75" customFormat="1" ht="408.75" customHeight="1" x14ac:dyDescent="0.25">
      <c r="A120" s="19">
        <v>103</v>
      </c>
      <c r="B120" s="62" t="s">
        <v>691</v>
      </c>
      <c r="C120" s="227" t="s">
        <v>13</v>
      </c>
      <c r="D120" s="62" t="s">
        <v>692</v>
      </c>
      <c r="E120" s="67"/>
      <c r="F120" s="63"/>
      <c r="G120" s="229"/>
      <c r="H120" s="64"/>
      <c r="I120" s="223"/>
      <c r="J120" s="233" t="s">
        <v>713</v>
      </c>
      <c r="K120" s="224"/>
      <c r="L120" s="224"/>
    </row>
    <row r="121" spans="1:12" s="75" customFormat="1" ht="409.5" customHeight="1" x14ac:dyDescent="0.25">
      <c r="A121" s="19">
        <v>104</v>
      </c>
      <c r="B121" s="172" t="s">
        <v>709</v>
      </c>
      <c r="C121" s="169" t="s">
        <v>97</v>
      </c>
      <c r="D121" s="173" t="s">
        <v>710</v>
      </c>
      <c r="E121" s="174" t="s">
        <v>11</v>
      </c>
      <c r="F121" s="174">
        <v>1</v>
      </c>
      <c r="G121" s="175">
        <v>130000000</v>
      </c>
      <c r="H121" s="175">
        <f>F121*G121</f>
        <v>130000000</v>
      </c>
      <c r="I121" s="162">
        <f t="shared" si="11"/>
        <v>145600000</v>
      </c>
      <c r="J121" s="165" t="s">
        <v>291</v>
      </c>
      <c r="K121" s="164" t="s">
        <v>17</v>
      </c>
      <c r="L121" s="164" t="s">
        <v>14</v>
      </c>
    </row>
    <row r="122" spans="1:12" s="198" customFormat="1" ht="65.25" customHeight="1" x14ac:dyDescent="0.25">
      <c r="A122" s="186">
        <v>105</v>
      </c>
      <c r="B122" s="193" t="s">
        <v>714</v>
      </c>
      <c r="C122" s="56" t="s">
        <v>13</v>
      </c>
      <c r="D122" s="194" t="s">
        <v>727</v>
      </c>
      <c r="E122" s="195" t="s">
        <v>104</v>
      </c>
      <c r="F122" s="196">
        <v>1</v>
      </c>
      <c r="G122" s="197">
        <v>536885.7142857142</v>
      </c>
      <c r="H122" s="197">
        <v>536885.7142857142</v>
      </c>
      <c r="I122" s="185">
        <f t="shared" ref="I122:I127" si="14">H122*1.12</f>
        <v>601312</v>
      </c>
      <c r="J122" s="187" t="s">
        <v>82</v>
      </c>
      <c r="K122" s="54" t="s">
        <v>17</v>
      </c>
      <c r="L122" s="54" t="s">
        <v>14</v>
      </c>
    </row>
    <row r="123" spans="1:12" s="198" customFormat="1" ht="99" customHeight="1" x14ac:dyDescent="0.25">
      <c r="A123" s="66">
        <v>106</v>
      </c>
      <c r="B123" s="193" t="s">
        <v>714</v>
      </c>
      <c r="C123" s="193" t="s">
        <v>13</v>
      </c>
      <c r="D123" s="193" t="s">
        <v>728</v>
      </c>
      <c r="E123" s="193" t="s">
        <v>104</v>
      </c>
      <c r="F123" s="193">
        <v>1</v>
      </c>
      <c r="G123" s="199">
        <v>207613.39285714284</v>
      </c>
      <c r="H123" s="199">
        <v>207613.39285714284</v>
      </c>
      <c r="I123" s="199">
        <f t="shared" si="14"/>
        <v>232527</v>
      </c>
      <c r="J123" s="193" t="s">
        <v>82</v>
      </c>
      <c r="K123" s="193" t="s">
        <v>17</v>
      </c>
      <c r="L123" s="54" t="s">
        <v>14</v>
      </c>
    </row>
    <row r="124" spans="1:12" s="198" customFormat="1" ht="66" customHeight="1" x14ac:dyDescent="0.25">
      <c r="A124" s="66">
        <v>107</v>
      </c>
      <c r="B124" s="193" t="s">
        <v>714</v>
      </c>
      <c r="C124" s="193" t="s">
        <v>13</v>
      </c>
      <c r="D124" s="193" t="s">
        <v>729</v>
      </c>
      <c r="E124" s="193" t="s">
        <v>104</v>
      </c>
      <c r="F124" s="193">
        <v>1</v>
      </c>
      <c r="G124" s="199">
        <v>271087.5</v>
      </c>
      <c r="H124" s="199">
        <v>271087.5</v>
      </c>
      <c r="I124" s="199">
        <f t="shared" si="14"/>
        <v>303618</v>
      </c>
      <c r="J124" s="193" t="s">
        <v>82</v>
      </c>
      <c r="K124" s="193" t="s">
        <v>17</v>
      </c>
      <c r="L124" s="54" t="s">
        <v>14</v>
      </c>
    </row>
    <row r="125" spans="1:12" s="198" customFormat="1" ht="69" customHeight="1" x14ac:dyDescent="0.25">
      <c r="A125" s="66">
        <v>108</v>
      </c>
      <c r="B125" s="193" t="s">
        <v>715</v>
      </c>
      <c r="C125" s="193" t="s">
        <v>13</v>
      </c>
      <c r="D125" s="193" t="s">
        <v>730</v>
      </c>
      <c r="E125" s="193" t="s">
        <v>104</v>
      </c>
      <c r="F125" s="193">
        <v>1</v>
      </c>
      <c r="G125" s="199">
        <v>1138303.5714285714</v>
      </c>
      <c r="H125" s="199">
        <v>1138303.5714285714</v>
      </c>
      <c r="I125" s="199">
        <f t="shared" si="14"/>
        <v>1274900</v>
      </c>
      <c r="J125" s="193" t="s">
        <v>82</v>
      </c>
      <c r="K125" s="193" t="s">
        <v>17</v>
      </c>
      <c r="L125" s="54" t="s">
        <v>14</v>
      </c>
    </row>
    <row r="126" spans="1:12" s="198" customFormat="1" ht="63" customHeight="1" x14ac:dyDescent="0.25">
      <c r="A126" s="66">
        <v>109</v>
      </c>
      <c r="B126" s="193" t="s">
        <v>723</v>
      </c>
      <c r="C126" s="193" t="s">
        <v>13</v>
      </c>
      <c r="D126" s="193" t="s">
        <v>716</v>
      </c>
      <c r="E126" s="193" t="s">
        <v>104</v>
      </c>
      <c r="F126" s="193">
        <v>1</v>
      </c>
      <c r="G126" s="199">
        <v>1331892.857142857</v>
      </c>
      <c r="H126" s="199">
        <v>1331892.857142857</v>
      </c>
      <c r="I126" s="199">
        <f t="shared" si="14"/>
        <v>1491720</v>
      </c>
      <c r="J126" s="193" t="s">
        <v>82</v>
      </c>
      <c r="K126" s="193" t="s">
        <v>17</v>
      </c>
      <c r="L126" s="54" t="s">
        <v>14</v>
      </c>
    </row>
    <row r="127" spans="1:12" s="198" customFormat="1" ht="91.5" customHeight="1" x14ac:dyDescent="0.25">
      <c r="A127" s="66">
        <v>110</v>
      </c>
      <c r="B127" s="193" t="s">
        <v>717</v>
      </c>
      <c r="C127" s="193" t="s">
        <v>13</v>
      </c>
      <c r="D127" s="193" t="s">
        <v>731</v>
      </c>
      <c r="E127" s="193" t="s">
        <v>104</v>
      </c>
      <c r="F127" s="193">
        <v>2</v>
      </c>
      <c r="G127" s="199">
        <v>177696</v>
      </c>
      <c r="H127" s="199">
        <v>355392.8571428571</v>
      </c>
      <c r="I127" s="199">
        <f t="shared" si="14"/>
        <v>398040</v>
      </c>
      <c r="J127" s="193" t="s">
        <v>82</v>
      </c>
      <c r="K127" s="193" t="s">
        <v>17</v>
      </c>
      <c r="L127" s="54" t="s">
        <v>14</v>
      </c>
    </row>
    <row r="128" spans="1:12" s="198" customFormat="1" ht="91.5" customHeight="1" x14ac:dyDescent="0.25">
      <c r="A128" s="66">
        <v>111</v>
      </c>
      <c r="B128" s="193" t="s">
        <v>717</v>
      </c>
      <c r="C128" s="193" t="s">
        <v>13</v>
      </c>
      <c r="D128" s="193" t="s">
        <v>732</v>
      </c>
      <c r="E128" s="193" t="s">
        <v>104</v>
      </c>
      <c r="F128" s="193">
        <v>2</v>
      </c>
      <c r="G128" s="199">
        <v>277893</v>
      </c>
      <c r="H128" s="199">
        <v>555785.7142857142</v>
      </c>
      <c r="I128" s="199">
        <f t="shared" ref="I128:I129" si="15">H128*1.12</f>
        <v>622480</v>
      </c>
      <c r="J128" s="193" t="s">
        <v>82</v>
      </c>
      <c r="K128" s="193" t="s">
        <v>17</v>
      </c>
      <c r="L128" s="54" t="s">
        <v>14</v>
      </c>
    </row>
    <row r="129" spans="1:12" s="198" customFormat="1" ht="91.5" customHeight="1" x14ac:dyDescent="0.25">
      <c r="A129" s="186">
        <v>112</v>
      </c>
      <c r="B129" s="193" t="s">
        <v>717</v>
      </c>
      <c r="C129" s="193" t="s">
        <v>13</v>
      </c>
      <c r="D129" s="193" t="s">
        <v>718</v>
      </c>
      <c r="E129" s="193" t="s">
        <v>104</v>
      </c>
      <c r="F129" s="193">
        <v>2</v>
      </c>
      <c r="G129" s="199">
        <v>47192</v>
      </c>
      <c r="H129" s="199">
        <v>94383.928571428565</v>
      </c>
      <c r="I129" s="199">
        <f t="shared" si="15"/>
        <v>105710</v>
      </c>
      <c r="J129" s="193" t="s">
        <v>82</v>
      </c>
      <c r="K129" s="193" t="s">
        <v>17</v>
      </c>
      <c r="L129" s="54" t="s">
        <v>14</v>
      </c>
    </row>
    <row r="130" spans="1:12" s="198" customFormat="1" ht="75" x14ac:dyDescent="0.25">
      <c r="A130" s="66">
        <v>113</v>
      </c>
      <c r="B130" s="193" t="s">
        <v>719</v>
      </c>
      <c r="C130" s="193" t="s">
        <v>13</v>
      </c>
      <c r="D130" s="193" t="s">
        <v>722</v>
      </c>
      <c r="E130" s="193" t="s">
        <v>104</v>
      </c>
      <c r="F130" s="193">
        <v>1</v>
      </c>
      <c r="G130" s="200">
        <v>410340.51785714284</v>
      </c>
      <c r="H130" s="200">
        <v>410340.51785714284</v>
      </c>
      <c r="I130" s="199">
        <f>H130*1.12</f>
        <v>459581.38</v>
      </c>
      <c r="J130" s="193" t="s">
        <v>291</v>
      </c>
      <c r="K130" s="193" t="s">
        <v>17</v>
      </c>
      <c r="L130" s="54" t="s">
        <v>14</v>
      </c>
    </row>
    <row r="131" spans="1:12" s="198" customFormat="1" ht="344.25" customHeight="1" x14ac:dyDescent="0.25">
      <c r="A131" s="66">
        <v>114</v>
      </c>
      <c r="B131" s="193" t="s">
        <v>720</v>
      </c>
      <c r="C131" s="193" t="s">
        <v>13</v>
      </c>
      <c r="D131" s="193" t="s">
        <v>733</v>
      </c>
      <c r="E131" s="193" t="s">
        <v>11</v>
      </c>
      <c r="F131" s="193">
        <v>1</v>
      </c>
      <c r="G131" s="201">
        <v>2479268.4464285709</v>
      </c>
      <c r="H131" s="201">
        <v>2479268.4464285709</v>
      </c>
      <c r="I131" s="199">
        <f>H131*1.12</f>
        <v>2776780.6599999997</v>
      </c>
      <c r="J131" s="193" t="s">
        <v>291</v>
      </c>
      <c r="K131" s="193" t="s">
        <v>17</v>
      </c>
      <c r="L131" s="54" t="s">
        <v>14</v>
      </c>
    </row>
    <row r="132" spans="1:12" s="198" customFormat="1" ht="322.5" customHeight="1" x14ac:dyDescent="0.25">
      <c r="A132" s="66">
        <v>115</v>
      </c>
      <c r="B132" s="193" t="s">
        <v>721</v>
      </c>
      <c r="C132" s="193" t="s">
        <v>13</v>
      </c>
      <c r="D132" s="193" t="s">
        <v>739</v>
      </c>
      <c r="E132" s="193" t="s">
        <v>11</v>
      </c>
      <c r="F132" s="193">
        <v>1</v>
      </c>
      <c r="G132" s="201">
        <v>6802354.9464285709</v>
      </c>
      <c r="H132" s="201">
        <v>6802354.9464285709</v>
      </c>
      <c r="I132" s="199">
        <f>H132*1.12</f>
        <v>7618637.54</v>
      </c>
      <c r="J132" s="193" t="s">
        <v>291</v>
      </c>
      <c r="K132" s="193" t="s">
        <v>17</v>
      </c>
      <c r="L132" s="54" t="s">
        <v>14</v>
      </c>
    </row>
    <row r="133" spans="1:12" s="198" customFormat="1" ht="255" x14ac:dyDescent="0.25">
      <c r="A133" s="66">
        <v>116</v>
      </c>
      <c r="B133" s="193" t="s">
        <v>724</v>
      </c>
      <c r="C133" s="193" t="s">
        <v>97</v>
      </c>
      <c r="D133" s="193" t="s">
        <v>734</v>
      </c>
      <c r="E133" s="193" t="s">
        <v>11</v>
      </c>
      <c r="F133" s="193">
        <v>1</v>
      </c>
      <c r="G133" s="202">
        <v>19789857</v>
      </c>
      <c r="H133" s="202">
        <f>F133*G133</f>
        <v>19789857</v>
      </c>
      <c r="I133" s="199">
        <f t="shared" ref="I133:I146" si="16">H133*1.12</f>
        <v>22164639.840000004</v>
      </c>
      <c r="J133" s="51" t="s">
        <v>291</v>
      </c>
      <c r="K133" s="193" t="s">
        <v>17</v>
      </c>
      <c r="L133" s="54" t="s">
        <v>14</v>
      </c>
    </row>
    <row r="134" spans="1:12" s="198" customFormat="1" ht="132.75" customHeight="1" x14ac:dyDescent="0.25">
      <c r="A134" s="66">
        <v>117</v>
      </c>
      <c r="B134" s="187" t="s">
        <v>757</v>
      </c>
      <c r="C134" s="219" t="s">
        <v>13</v>
      </c>
      <c r="D134" s="187" t="s">
        <v>760</v>
      </c>
      <c r="E134" s="219" t="s">
        <v>104</v>
      </c>
      <c r="F134" s="219">
        <v>1</v>
      </c>
      <c r="G134" s="189">
        <v>2394750</v>
      </c>
      <c r="H134" s="202">
        <f>F134*G134</f>
        <v>2394750</v>
      </c>
      <c r="I134" s="199">
        <f t="shared" si="16"/>
        <v>2682120.0000000005</v>
      </c>
      <c r="J134" s="51" t="s">
        <v>82</v>
      </c>
      <c r="K134" s="219" t="s">
        <v>17</v>
      </c>
      <c r="L134" s="54" t="s">
        <v>14</v>
      </c>
    </row>
    <row r="135" spans="1:12" s="220" customFormat="1" ht="320.25" customHeight="1" x14ac:dyDescent="0.25">
      <c r="A135" s="197">
        <v>118</v>
      </c>
      <c r="B135" s="189" t="s">
        <v>758</v>
      </c>
      <c r="C135" s="189" t="s">
        <v>13</v>
      </c>
      <c r="D135" s="230" t="s">
        <v>759</v>
      </c>
      <c r="E135" s="189" t="s">
        <v>104</v>
      </c>
      <c r="F135" s="189">
        <v>1</v>
      </c>
      <c r="G135" s="189">
        <v>3977411</v>
      </c>
      <c r="H135" s="202">
        <f>F135*G135</f>
        <v>3977411</v>
      </c>
      <c r="I135" s="199">
        <f t="shared" si="16"/>
        <v>4454700.32</v>
      </c>
      <c r="J135" s="189" t="s">
        <v>752</v>
      </c>
      <c r="K135" s="193" t="s">
        <v>17</v>
      </c>
      <c r="L135" s="187" t="s">
        <v>14</v>
      </c>
    </row>
    <row r="136" spans="1:12" s="220" customFormat="1" ht="262.5" customHeight="1" x14ac:dyDescent="0.25">
      <c r="A136" s="19">
        <v>119</v>
      </c>
      <c r="B136" s="67" t="s">
        <v>763</v>
      </c>
      <c r="C136" s="67" t="s">
        <v>13</v>
      </c>
      <c r="D136" s="74" t="s">
        <v>764</v>
      </c>
      <c r="E136" s="67" t="s">
        <v>104</v>
      </c>
      <c r="F136" s="67">
        <v>1</v>
      </c>
      <c r="G136" s="64">
        <f>521600/1.12</f>
        <v>465714.28571428568</v>
      </c>
      <c r="H136" s="64">
        <f>G136*F136</f>
        <v>465714.28571428568</v>
      </c>
      <c r="I136" s="234">
        <f t="shared" si="16"/>
        <v>521600</v>
      </c>
      <c r="J136" s="67" t="s">
        <v>291</v>
      </c>
      <c r="K136" s="235" t="s">
        <v>17</v>
      </c>
      <c r="L136" s="67" t="s">
        <v>14</v>
      </c>
    </row>
    <row r="137" spans="1:12" s="220" customFormat="1" ht="294" customHeight="1" x14ac:dyDescent="0.25">
      <c r="A137" s="19">
        <v>120</v>
      </c>
      <c r="B137" s="67" t="s">
        <v>765</v>
      </c>
      <c r="C137" s="67" t="s">
        <v>13</v>
      </c>
      <c r="D137" s="74" t="s">
        <v>779</v>
      </c>
      <c r="E137" s="67" t="s">
        <v>104</v>
      </c>
      <c r="F137" s="67">
        <v>1</v>
      </c>
      <c r="G137" s="64">
        <f>2080700/1.12</f>
        <v>1857767.857142857</v>
      </c>
      <c r="H137" s="64">
        <f t="shared" ref="H137" si="17">G137*F137</f>
        <v>1857767.857142857</v>
      </c>
      <c r="I137" s="234">
        <f t="shared" si="16"/>
        <v>2080700</v>
      </c>
      <c r="J137" s="67" t="s">
        <v>82</v>
      </c>
      <c r="K137" s="235" t="s">
        <v>17</v>
      </c>
      <c r="L137" s="67" t="s">
        <v>14</v>
      </c>
    </row>
    <row r="138" spans="1:12" s="220" customFormat="1" ht="224.25" customHeight="1" x14ac:dyDescent="0.25">
      <c r="A138" s="19">
        <v>121</v>
      </c>
      <c r="B138" s="67" t="s">
        <v>766</v>
      </c>
      <c r="C138" s="67" t="s">
        <v>13</v>
      </c>
      <c r="D138" s="74" t="s">
        <v>780</v>
      </c>
      <c r="E138" s="67" t="s">
        <v>781</v>
      </c>
      <c r="F138" s="67">
        <v>1</v>
      </c>
      <c r="G138" s="64">
        <f>1309800/1.12</f>
        <v>1169464.2857142857</v>
      </c>
      <c r="H138" s="64">
        <f>F138*G138</f>
        <v>1169464.2857142857</v>
      </c>
      <c r="I138" s="234">
        <f t="shared" si="16"/>
        <v>1309800</v>
      </c>
      <c r="J138" s="67" t="s">
        <v>82</v>
      </c>
      <c r="K138" s="235" t="s">
        <v>17</v>
      </c>
      <c r="L138" s="67" t="s">
        <v>14</v>
      </c>
    </row>
    <row r="139" spans="1:12" s="220" customFormat="1" ht="113.25" customHeight="1" x14ac:dyDescent="0.25">
      <c r="A139" s="69">
        <v>122</v>
      </c>
      <c r="B139" s="67" t="s">
        <v>767</v>
      </c>
      <c r="C139" s="67" t="s">
        <v>13</v>
      </c>
      <c r="D139" s="74" t="s">
        <v>768</v>
      </c>
      <c r="E139" s="67" t="s">
        <v>104</v>
      </c>
      <c r="F139" s="67">
        <v>1</v>
      </c>
      <c r="G139" s="64">
        <f>370500/1.12</f>
        <v>330803.57142857142</v>
      </c>
      <c r="H139" s="64">
        <f>F139*G139</f>
        <v>330803.57142857142</v>
      </c>
      <c r="I139" s="234">
        <f t="shared" si="16"/>
        <v>370500</v>
      </c>
      <c r="J139" s="67" t="s">
        <v>82</v>
      </c>
      <c r="K139" s="235" t="s">
        <v>17</v>
      </c>
      <c r="L139" s="67" t="s">
        <v>14</v>
      </c>
    </row>
    <row r="140" spans="1:12" s="220" customFormat="1" ht="316.5" customHeight="1" x14ac:dyDescent="0.25">
      <c r="A140" s="19">
        <v>123</v>
      </c>
      <c r="B140" s="238" t="s">
        <v>562</v>
      </c>
      <c r="C140" s="67" t="s">
        <v>13</v>
      </c>
      <c r="D140" s="238" t="s">
        <v>769</v>
      </c>
      <c r="E140" s="67" t="s">
        <v>104</v>
      </c>
      <c r="F140" s="238">
        <v>6</v>
      </c>
      <c r="G140" s="238">
        <v>329342</v>
      </c>
      <c r="H140" s="236">
        <f>F140*G140</f>
        <v>1976052</v>
      </c>
      <c r="I140" s="234">
        <f t="shared" si="16"/>
        <v>2213178.2400000002</v>
      </c>
      <c r="J140" s="67" t="s">
        <v>82</v>
      </c>
      <c r="K140" s="235" t="s">
        <v>17</v>
      </c>
      <c r="L140" s="67" t="s">
        <v>14</v>
      </c>
    </row>
    <row r="141" spans="1:12" s="220" customFormat="1" ht="277.5" customHeight="1" x14ac:dyDescent="0.25">
      <c r="A141" s="19">
        <v>124</v>
      </c>
      <c r="B141" s="67" t="s">
        <v>784</v>
      </c>
      <c r="C141" s="68" t="s">
        <v>13</v>
      </c>
      <c r="D141" s="67" t="s">
        <v>785</v>
      </c>
      <c r="E141" s="67" t="s">
        <v>104</v>
      </c>
      <c r="F141" s="69">
        <v>1</v>
      </c>
      <c r="G141" s="69">
        <f>4184576/1.12</f>
        <v>3736228.5714285709</v>
      </c>
      <c r="H141" s="69">
        <f t="shared" ref="H141:H143" si="18">F141*G141</f>
        <v>3736228.5714285709</v>
      </c>
      <c r="I141" s="234">
        <f t="shared" si="16"/>
        <v>4184576</v>
      </c>
      <c r="J141" s="67" t="s">
        <v>377</v>
      </c>
      <c r="K141" s="235" t="s">
        <v>17</v>
      </c>
      <c r="L141" s="67" t="s">
        <v>14</v>
      </c>
    </row>
    <row r="142" spans="1:12" s="220" customFormat="1" ht="138" customHeight="1" x14ac:dyDescent="0.25">
      <c r="A142" s="19">
        <v>125</v>
      </c>
      <c r="B142" s="67" t="s">
        <v>715</v>
      </c>
      <c r="C142" s="68" t="s">
        <v>13</v>
      </c>
      <c r="D142" s="67" t="s">
        <v>786</v>
      </c>
      <c r="E142" s="67" t="s">
        <v>104</v>
      </c>
      <c r="F142" s="69">
        <v>1</v>
      </c>
      <c r="G142" s="69">
        <v>2807939</v>
      </c>
      <c r="H142" s="69">
        <f t="shared" si="18"/>
        <v>2807939</v>
      </c>
      <c r="I142" s="234">
        <f t="shared" si="16"/>
        <v>3144891.68</v>
      </c>
      <c r="J142" s="67" t="s">
        <v>377</v>
      </c>
      <c r="K142" s="235" t="s">
        <v>17</v>
      </c>
      <c r="L142" s="67" t="s">
        <v>14</v>
      </c>
    </row>
    <row r="143" spans="1:12" s="220" customFormat="1" ht="150" customHeight="1" x14ac:dyDescent="0.25">
      <c r="A143" s="19">
        <v>126</v>
      </c>
      <c r="B143" s="241" t="s">
        <v>787</v>
      </c>
      <c r="C143" s="68" t="s">
        <v>13</v>
      </c>
      <c r="D143" s="67" t="s">
        <v>791</v>
      </c>
      <c r="E143" s="67" t="s">
        <v>104</v>
      </c>
      <c r="F143" s="241">
        <v>2</v>
      </c>
      <c r="G143" s="241">
        <v>113571.4</v>
      </c>
      <c r="H143" s="69">
        <f t="shared" si="18"/>
        <v>227142.8</v>
      </c>
      <c r="I143" s="234">
        <f t="shared" si="16"/>
        <v>254399.93600000002</v>
      </c>
      <c r="J143" s="67" t="s">
        <v>61</v>
      </c>
      <c r="K143" s="235" t="s">
        <v>17</v>
      </c>
      <c r="L143" s="67" t="s">
        <v>14</v>
      </c>
    </row>
    <row r="144" spans="1:12" s="220" customFormat="1" ht="317.25" customHeight="1" x14ac:dyDescent="0.25">
      <c r="A144" s="19">
        <v>127</v>
      </c>
      <c r="B144" s="241" t="s">
        <v>788</v>
      </c>
      <c r="C144" s="67" t="s">
        <v>97</v>
      </c>
      <c r="D144" s="246" t="s">
        <v>792</v>
      </c>
      <c r="E144" s="67" t="s">
        <v>11</v>
      </c>
      <c r="F144" s="67">
        <v>1</v>
      </c>
      <c r="G144" s="241">
        <v>147250000</v>
      </c>
      <c r="H144" s="64">
        <f>F144*G144</f>
        <v>147250000</v>
      </c>
      <c r="I144" s="234">
        <f t="shared" si="16"/>
        <v>164920000.00000003</v>
      </c>
      <c r="J144" s="242" t="s">
        <v>291</v>
      </c>
      <c r="K144" s="235" t="s">
        <v>17</v>
      </c>
      <c r="L144" s="67" t="s">
        <v>14</v>
      </c>
    </row>
    <row r="145" spans="1:12" s="220" customFormat="1" ht="409.6" customHeight="1" x14ac:dyDescent="0.25">
      <c r="A145" s="19">
        <v>128</v>
      </c>
      <c r="B145" s="241" t="s">
        <v>789</v>
      </c>
      <c r="C145" s="67" t="s">
        <v>97</v>
      </c>
      <c r="D145" s="241" t="s">
        <v>790</v>
      </c>
      <c r="E145" s="67" t="s">
        <v>11</v>
      </c>
      <c r="F145" s="67">
        <v>1</v>
      </c>
      <c r="G145" s="241">
        <v>108112374</v>
      </c>
      <c r="H145" s="64">
        <f>F145*G145</f>
        <v>108112374</v>
      </c>
      <c r="I145" s="234">
        <f t="shared" si="16"/>
        <v>121085858.88000001</v>
      </c>
      <c r="J145" s="242" t="s">
        <v>291</v>
      </c>
      <c r="K145" s="235" t="s">
        <v>17</v>
      </c>
      <c r="L145" s="67" t="s">
        <v>14</v>
      </c>
    </row>
    <row r="146" spans="1:12" s="265" customFormat="1" ht="409.5" customHeight="1" x14ac:dyDescent="0.25">
      <c r="A146" s="325">
        <v>129</v>
      </c>
      <c r="B146" s="348" t="s">
        <v>827</v>
      </c>
      <c r="C146" s="322" t="s">
        <v>97</v>
      </c>
      <c r="D146" s="348" t="s">
        <v>798</v>
      </c>
      <c r="E146" s="322" t="s">
        <v>11</v>
      </c>
      <c r="F146" s="322">
        <v>1</v>
      </c>
      <c r="G146" s="348">
        <v>89019200</v>
      </c>
      <c r="H146" s="370">
        <f>F146*G146</f>
        <v>89019200</v>
      </c>
      <c r="I146" s="316">
        <f t="shared" si="16"/>
        <v>99701504.000000015</v>
      </c>
      <c r="J146" s="322" t="s">
        <v>799</v>
      </c>
      <c r="K146" s="320" t="s">
        <v>17</v>
      </c>
      <c r="L146" s="322" t="s">
        <v>14</v>
      </c>
    </row>
    <row r="147" spans="1:12" s="265" customFormat="1" ht="336.75" customHeight="1" x14ac:dyDescent="0.25">
      <c r="A147" s="326"/>
      <c r="B147" s="349"/>
      <c r="C147" s="323"/>
      <c r="D147" s="349"/>
      <c r="E147" s="323"/>
      <c r="F147" s="323"/>
      <c r="G147" s="349"/>
      <c r="H147" s="371"/>
      <c r="I147" s="317"/>
      <c r="J147" s="323"/>
      <c r="K147" s="321"/>
      <c r="L147" s="323"/>
    </row>
    <row r="148" spans="1:12" s="265" customFormat="1" ht="209.25" customHeight="1" x14ac:dyDescent="0.25">
      <c r="A148" s="19">
        <v>130</v>
      </c>
      <c r="B148" s="276" t="s">
        <v>817</v>
      </c>
      <c r="C148" s="67" t="s">
        <v>13</v>
      </c>
      <c r="D148" s="169" t="s">
        <v>823</v>
      </c>
      <c r="E148" s="67" t="s">
        <v>11</v>
      </c>
      <c r="F148" s="67">
        <v>1</v>
      </c>
      <c r="G148" s="276">
        <v>1205246</v>
      </c>
      <c r="H148" s="275">
        <f>F148*G148</f>
        <v>1205246</v>
      </c>
      <c r="I148" s="277">
        <f>H148*1.12</f>
        <v>1349875.52</v>
      </c>
      <c r="J148" s="269" t="s">
        <v>820</v>
      </c>
      <c r="K148" s="235" t="s">
        <v>17</v>
      </c>
      <c r="L148" s="67" t="s">
        <v>14</v>
      </c>
    </row>
    <row r="149" spans="1:12" s="265" customFormat="1" ht="353.25" customHeight="1" x14ac:dyDescent="0.25">
      <c r="A149" s="19">
        <v>131</v>
      </c>
      <c r="B149" s="168" t="s">
        <v>838</v>
      </c>
      <c r="C149" s="168" t="s">
        <v>13</v>
      </c>
      <c r="D149" s="168" t="s">
        <v>845</v>
      </c>
      <c r="E149" s="67" t="s">
        <v>11</v>
      </c>
      <c r="F149" s="67">
        <v>1</v>
      </c>
      <c r="G149" s="287">
        <v>1519625</v>
      </c>
      <c r="H149" s="280">
        <f>F149*G149</f>
        <v>1519625</v>
      </c>
      <c r="I149" s="281">
        <f>H149*1.12</f>
        <v>1701980.0000000002</v>
      </c>
      <c r="J149" s="283" t="s">
        <v>82</v>
      </c>
      <c r="K149" s="235" t="s">
        <v>17</v>
      </c>
      <c r="L149" s="67" t="s">
        <v>14</v>
      </c>
    </row>
    <row r="150" spans="1:12" s="265" customFormat="1" ht="409.5" customHeight="1" x14ac:dyDescent="0.25">
      <c r="A150" s="324">
        <v>132</v>
      </c>
      <c r="B150" s="411" t="s">
        <v>840</v>
      </c>
      <c r="C150" s="411" t="s">
        <v>97</v>
      </c>
      <c r="D150" s="411" t="s">
        <v>839</v>
      </c>
      <c r="E150" s="322" t="s">
        <v>11</v>
      </c>
      <c r="F150" s="322">
        <v>1</v>
      </c>
      <c r="G150" s="348">
        <v>95790000</v>
      </c>
      <c r="H150" s="370">
        <f>F150*G150</f>
        <v>95790000</v>
      </c>
      <c r="I150" s="316">
        <f>H150*1.12</f>
        <v>107284800.00000001</v>
      </c>
      <c r="J150" s="318" t="s">
        <v>841</v>
      </c>
      <c r="K150" s="320" t="s">
        <v>17</v>
      </c>
      <c r="L150" s="322" t="s">
        <v>14</v>
      </c>
    </row>
    <row r="151" spans="1:12" s="265" customFormat="1" ht="336" customHeight="1" x14ac:dyDescent="0.25">
      <c r="A151" s="324"/>
      <c r="B151" s="412"/>
      <c r="C151" s="412"/>
      <c r="D151" s="412"/>
      <c r="E151" s="323"/>
      <c r="F151" s="323"/>
      <c r="G151" s="349"/>
      <c r="H151" s="371"/>
      <c r="I151" s="317"/>
      <c r="J151" s="319"/>
      <c r="K151" s="321"/>
      <c r="L151" s="323"/>
    </row>
    <row r="152" spans="1:12" s="265" customFormat="1" ht="284.25" customHeight="1" x14ac:dyDescent="0.25">
      <c r="A152" s="19">
        <v>133</v>
      </c>
      <c r="B152" s="168" t="s">
        <v>850</v>
      </c>
      <c r="C152" s="168" t="s">
        <v>13</v>
      </c>
      <c r="D152" s="300" t="s">
        <v>851</v>
      </c>
      <c r="E152" s="67" t="s">
        <v>104</v>
      </c>
      <c r="F152" s="67">
        <v>1</v>
      </c>
      <c r="G152" s="297">
        <v>917920.5</v>
      </c>
      <c r="H152" s="291">
        <f>F152*G152</f>
        <v>917920.5</v>
      </c>
      <c r="I152" s="292">
        <f>H152*1.12</f>
        <v>1028070.9600000001</v>
      </c>
      <c r="J152" s="293" t="s">
        <v>82</v>
      </c>
      <c r="K152" s="235" t="s">
        <v>17</v>
      </c>
      <c r="L152" s="67" t="s">
        <v>14</v>
      </c>
    </row>
    <row r="153" spans="1:12" s="265" customFormat="1" ht="164.25" customHeight="1" x14ac:dyDescent="0.25">
      <c r="A153" s="19">
        <v>134</v>
      </c>
      <c r="B153" s="174" t="s">
        <v>857</v>
      </c>
      <c r="C153" s="294" t="s">
        <v>13</v>
      </c>
      <c r="D153" s="169" t="s">
        <v>860</v>
      </c>
      <c r="E153" s="67" t="s">
        <v>104</v>
      </c>
      <c r="F153" s="67">
        <v>20</v>
      </c>
      <c r="G153" s="297">
        <v>257047.57</v>
      </c>
      <c r="H153" s="291">
        <f>F153*G153</f>
        <v>5140951.4000000004</v>
      </c>
      <c r="I153" s="292">
        <f>H153*1.12</f>
        <v>5757865.5680000009</v>
      </c>
      <c r="J153" s="293" t="s">
        <v>862</v>
      </c>
      <c r="K153" s="235" t="s">
        <v>17</v>
      </c>
      <c r="L153" s="67" t="s">
        <v>14</v>
      </c>
    </row>
    <row r="154" spans="1:12" s="265" customFormat="1" ht="151.5" customHeight="1" x14ac:dyDescent="0.25">
      <c r="A154" s="19">
        <v>135</v>
      </c>
      <c r="B154" s="168" t="s">
        <v>495</v>
      </c>
      <c r="C154" s="294" t="s">
        <v>13</v>
      </c>
      <c r="D154" s="169" t="s">
        <v>861</v>
      </c>
      <c r="E154" s="67" t="s">
        <v>104</v>
      </c>
      <c r="F154" s="67">
        <v>30</v>
      </c>
      <c r="G154" s="297">
        <v>157070.39999999999</v>
      </c>
      <c r="H154" s="291">
        <f t="shared" ref="H154:H167" si="19">F154*G154</f>
        <v>4712112</v>
      </c>
      <c r="I154" s="292">
        <f t="shared" ref="I154:I167" si="20">H154*1.12</f>
        <v>5277565.4400000004</v>
      </c>
      <c r="J154" s="293" t="s">
        <v>862</v>
      </c>
      <c r="K154" s="235" t="s">
        <v>17</v>
      </c>
      <c r="L154" s="67" t="s">
        <v>14</v>
      </c>
    </row>
    <row r="155" spans="1:12" s="265" customFormat="1" ht="142.5" customHeight="1" x14ac:dyDescent="0.25">
      <c r="A155" s="19">
        <v>136</v>
      </c>
      <c r="B155" s="168" t="s">
        <v>858</v>
      </c>
      <c r="C155" s="294" t="s">
        <v>13</v>
      </c>
      <c r="D155" s="169" t="s">
        <v>855</v>
      </c>
      <c r="E155" s="67" t="s">
        <v>104</v>
      </c>
      <c r="F155" s="67">
        <v>3</v>
      </c>
      <c r="G155" s="297">
        <v>1010150.6</v>
      </c>
      <c r="H155" s="291">
        <f t="shared" si="19"/>
        <v>3030451.8</v>
      </c>
      <c r="I155" s="292">
        <f t="shared" si="20"/>
        <v>3394106.0160000003</v>
      </c>
      <c r="J155" s="293" t="s">
        <v>862</v>
      </c>
      <c r="K155" s="235" t="s">
        <v>17</v>
      </c>
      <c r="L155" s="67" t="s">
        <v>14</v>
      </c>
    </row>
    <row r="156" spans="1:12" s="265" customFormat="1" ht="135" customHeight="1" x14ac:dyDescent="0.25">
      <c r="A156" s="19">
        <v>137</v>
      </c>
      <c r="B156" s="168" t="s">
        <v>859</v>
      </c>
      <c r="C156" s="294" t="s">
        <v>13</v>
      </c>
      <c r="D156" s="169" t="s">
        <v>856</v>
      </c>
      <c r="E156" s="67" t="s">
        <v>104</v>
      </c>
      <c r="F156" s="67">
        <v>1</v>
      </c>
      <c r="G156" s="297">
        <v>874728.5</v>
      </c>
      <c r="H156" s="291">
        <f t="shared" si="19"/>
        <v>874728.5</v>
      </c>
      <c r="I156" s="292">
        <f t="shared" si="20"/>
        <v>979695.92</v>
      </c>
      <c r="J156" s="293" t="s">
        <v>862</v>
      </c>
      <c r="K156" s="235" t="s">
        <v>17</v>
      </c>
      <c r="L156" s="67" t="s">
        <v>14</v>
      </c>
    </row>
    <row r="157" spans="1:12" s="265" customFormat="1" ht="183" customHeight="1" x14ac:dyDescent="0.25">
      <c r="A157" s="305">
        <v>138</v>
      </c>
      <c r="B157" s="62" t="s">
        <v>874</v>
      </c>
      <c r="C157" s="67" t="s">
        <v>13</v>
      </c>
      <c r="D157" s="67" t="s">
        <v>885</v>
      </c>
      <c r="E157" s="63" t="s">
        <v>104</v>
      </c>
      <c r="F157" s="63">
        <v>1</v>
      </c>
      <c r="G157" s="308">
        <v>664018</v>
      </c>
      <c r="H157" s="307">
        <f t="shared" si="19"/>
        <v>664018</v>
      </c>
      <c r="I157" s="306">
        <f t="shared" si="20"/>
        <v>743700.16</v>
      </c>
      <c r="J157" s="309" t="s">
        <v>884</v>
      </c>
      <c r="K157" s="235" t="s">
        <v>17</v>
      </c>
      <c r="L157" s="67" t="s">
        <v>14</v>
      </c>
    </row>
    <row r="158" spans="1:12" s="265" customFormat="1" ht="219.75" customHeight="1" x14ac:dyDescent="0.25">
      <c r="A158" s="305">
        <v>139</v>
      </c>
      <c r="B158" s="313" t="s">
        <v>875</v>
      </c>
      <c r="C158" s="67" t="s">
        <v>13</v>
      </c>
      <c r="D158" s="67" t="s">
        <v>899</v>
      </c>
      <c r="E158" s="63" t="s">
        <v>104</v>
      </c>
      <c r="F158" s="63">
        <v>1</v>
      </c>
      <c r="G158" s="308">
        <v>46429</v>
      </c>
      <c r="H158" s="307">
        <f t="shared" si="19"/>
        <v>46429</v>
      </c>
      <c r="I158" s="306">
        <f t="shared" si="20"/>
        <v>52000.480000000003</v>
      </c>
      <c r="J158" s="309" t="s">
        <v>884</v>
      </c>
      <c r="K158" s="235" t="s">
        <v>17</v>
      </c>
      <c r="L158" s="67" t="s">
        <v>14</v>
      </c>
    </row>
    <row r="159" spans="1:12" s="265" customFormat="1" ht="182.25" customHeight="1" x14ac:dyDescent="0.25">
      <c r="A159" s="305">
        <v>140</v>
      </c>
      <c r="B159" s="314" t="s">
        <v>858</v>
      </c>
      <c r="C159" s="67" t="s">
        <v>13</v>
      </c>
      <c r="D159" s="67" t="s">
        <v>886</v>
      </c>
      <c r="E159" s="63" t="s">
        <v>11</v>
      </c>
      <c r="F159" s="63">
        <v>1</v>
      </c>
      <c r="G159" s="308">
        <v>505974</v>
      </c>
      <c r="H159" s="307">
        <f t="shared" si="19"/>
        <v>505974</v>
      </c>
      <c r="I159" s="306">
        <f t="shared" si="20"/>
        <v>566690.88</v>
      </c>
      <c r="J159" s="309" t="s">
        <v>884</v>
      </c>
      <c r="K159" s="235" t="s">
        <v>17</v>
      </c>
      <c r="L159" s="67" t="s">
        <v>14</v>
      </c>
    </row>
    <row r="160" spans="1:12" s="265" customFormat="1" ht="313.5" customHeight="1" x14ac:dyDescent="0.25">
      <c r="A160" s="305">
        <v>141</v>
      </c>
      <c r="B160" s="313" t="s">
        <v>876</v>
      </c>
      <c r="C160" s="67" t="s">
        <v>13</v>
      </c>
      <c r="D160" s="67" t="s">
        <v>887</v>
      </c>
      <c r="E160" s="63" t="s">
        <v>11</v>
      </c>
      <c r="F160" s="63">
        <v>1</v>
      </c>
      <c r="G160" s="308">
        <v>176964</v>
      </c>
      <c r="H160" s="307">
        <f t="shared" si="19"/>
        <v>176964</v>
      </c>
      <c r="I160" s="306">
        <f t="shared" si="20"/>
        <v>198199.68000000002</v>
      </c>
      <c r="J160" s="309" t="s">
        <v>884</v>
      </c>
      <c r="K160" s="235" t="s">
        <v>17</v>
      </c>
      <c r="L160" s="67" t="s">
        <v>14</v>
      </c>
    </row>
    <row r="161" spans="1:12" s="265" customFormat="1" ht="135" customHeight="1" x14ac:dyDescent="0.25">
      <c r="A161" s="305">
        <v>142</v>
      </c>
      <c r="B161" s="313" t="s">
        <v>877</v>
      </c>
      <c r="C161" s="67" t="s">
        <v>13</v>
      </c>
      <c r="D161" s="67" t="s">
        <v>888</v>
      </c>
      <c r="E161" s="63" t="s">
        <v>11</v>
      </c>
      <c r="F161" s="63">
        <v>1</v>
      </c>
      <c r="G161" s="308">
        <v>60268</v>
      </c>
      <c r="H161" s="307">
        <f t="shared" si="19"/>
        <v>60268</v>
      </c>
      <c r="I161" s="306">
        <f t="shared" si="20"/>
        <v>67500.160000000003</v>
      </c>
      <c r="J161" s="309" t="s">
        <v>884</v>
      </c>
      <c r="K161" s="235" t="s">
        <v>17</v>
      </c>
      <c r="L161" s="67" t="s">
        <v>14</v>
      </c>
    </row>
    <row r="162" spans="1:12" s="265" customFormat="1" ht="409.6" customHeight="1" x14ac:dyDescent="0.25">
      <c r="A162" s="305">
        <v>143</v>
      </c>
      <c r="B162" s="313" t="s">
        <v>878</v>
      </c>
      <c r="C162" s="67" t="s">
        <v>13</v>
      </c>
      <c r="D162" s="169" t="s">
        <v>889</v>
      </c>
      <c r="E162" s="63" t="s">
        <v>104</v>
      </c>
      <c r="F162" s="63">
        <v>1</v>
      </c>
      <c r="G162" s="308">
        <v>665179</v>
      </c>
      <c r="H162" s="307">
        <f t="shared" si="19"/>
        <v>665179</v>
      </c>
      <c r="I162" s="306">
        <f t="shared" si="20"/>
        <v>745000.4800000001</v>
      </c>
      <c r="J162" s="309" t="s">
        <v>884</v>
      </c>
      <c r="K162" s="235" t="s">
        <v>17</v>
      </c>
      <c r="L162" s="67" t="s">
        <v>14</v>
      </c>
    </row>
    <row r="163" spans="1:12" s="265" customFormat="1" ht="135" customHeight="1" x14ac:dyDescent="0.25">
      <c r="A163" s="305">
        <v>144</v>
      </c>
      <c r="B163" s="315" t="s">
        <v>879</v>
      </c>
      <c r="C163" s="67" t="s">
        <v>13</v>
      </c>
      <c r="D163" s="67" t="s">
        <v>890</v>
      </c>
      <c r="E163" s="63" t="s">
        <v>11</v>
      </c>
      <c r="F163" s="63">
        <v>1</v>
      </c>
      <c r="G163" s="308">
        <v>285714</v>
      </c>
      <c r="H163" s="307">
        <f t="shared" si="19"/>
        <v>285714</v>
      </c>
      <c r="I163" s="306">
        <f t="shared" si="20"/>
        <v>319999.68000000005</v>
      </c>
      <c r="J163" s="309" t="s">
        <v>61</v>
      </c>
      <c r="K163" s="235" t="s">
        <v>17</v>
      </c>
      <c r="L163" s="67" t="s">
        <v>14</v>
      </c>
    </row>
    <row r="164" spans="1:12" s="265" customFormat="1" ht="135" customHeight="1" x14ac:dyDescent="0.25">
      <c r="A164" s="305">
        <v>145</v>
      </c>
      <c r="B164" s="62" t="s">
        <v>880</v>
      </c>
      <c r="C164" s="67" t="s">
        <v>13</v>
      </c>
      <c r="D164" s="67" t="s">
        <v>891</v>
      </c>
      <c r="E164" s="63" t="s">
        <v>104</v>
      </c>
      <c r="F164" s="63">
        <v>1</v>
      </c>
      <c r="G164" s="308">
        <v>43839</v>
      </c>
      <c r="H164" s="307">
        <f t="shared" si="19"/>
        <v>43839</v>
      </c>
      <c r="I164" s="306">
        <f t="shared" si="20"/>
        <v>49099.680000000008</v>
      </c>
      <c r="J164" s="309" t="s">
        <v>884</v>
      </c>
      <c r="K164" s="235" t="s">
        <v>17</v>
      </c>
      <c r="L164" s="67" t="s">
        <v>14</v>
      </c>
    </row>
    <row r="165" spans="1:12" s="265" customFormat="1" ht="135" customHeight="1" x14ac:dyDescent="0.25">
      <c r="A165" s="305">
        <v>146</v>
      </c>
      <c r="B165" s="62" t="s">
        <v>881</v>
      </c>
      <c r="C165" s="67" t="s">
        <v>13</v>
      </c>
      <c r="D165" s="67" t="s">
        <v>892</v>
      </c>
      <c r="E165" s="63" t="s">
        <v>104</v>
      </c>
      <c r="F165" s="63">
        <v>1</v>
      </c>
      <c r="G165" s="308">
        <v>59230</v>
      </c>
      <c r="H165" s="307">
        <f t="shared" si="19"/>
        <v>59230</v>
      </c>
      <c r="I165" s="306">
        <f t="shared" si="20"/>
        <v>66337.600000000006</v>
      </c>
      <c r="J165" s="309" t="s">
        <v>884</v>
      </c>
      <c r="K165" s="235" t="s">
        <v>17</v>
      </c>
      <c r="L165" s="67" t="s">
        <v>14</v>
      </c>
    </row>
    <row r="166" spans="1:12" s="265" customFormat="1" ht="135" customHeight="1" x14ac:dyDescent="0.25">
      <c r="A166" s="305">
        <v>147</v>
      </c>
      <c r="B166" s="62" t="s">
        <v>882</v>
      </c>
      <c r="C166" s="67" t="s">
        <v>13</v>
      </c>
      <c r="D166" s="67" t="s">
        <v>893</v>
      </c>
      <c r="E166" s="63" t="s">
        <v>104</v>
      </c>
      <c r="F166" s="63">
        <v>1</v>
      </c>
      <c r="G166" s="308">
        <v>127538</v>
      </c>
      <c r="H166" s="307">
        <f t="shared" si="19"/>
        <v>127538</v>
      </c>
      <c r="I166" s="306">
        <f t="shared" si="20"/>
        <v>142842.56000000003</v>
      </c>
      <c r="J166" s="309" t="s">
        <v>884</v>
      </c>
      <c r="K166" s="235" t="s">
        <v>17</v>
      </c>
      <c r="L166" s="67" t="s">
        <v>14</v>
      </c>
    </row>
    <row r="167" spans="1:12" s="265" customFormat="1" ht="204" customHeight="1" x14ac:dyDescent="0.25">
      <c r="A167" s="305">
        <v>148</v>
      </c>
      <c r="B167" s="62" t="s">
        <v>883</v>
      </c>
      <c r="C167" s="67" t="s">
        <v>13</v>
      </c>
      <c r="D167" s="67" t="s">
        <v>894</v>
      </c>
      <c r="E167" s="63" t="s">
        <v>104</v>
      </c>
      <c r="F167" s="63">
        <v>1</v>
      </c>
      <c r="G167" s="308">
        <v>283929</v>
      </c>
      <c r="H167" s="307">
        <f t="shared" si="19"/>
        <v>283929</v>
      </c>
      <c r="I167" s="306">
        <f t="shared" si="20"/>
        <v>318000.48000000004</v>
      </c>
      <c r="J167" s="309" t="s">
        <v>884</v>
      </c>
      <c r="K167" s="235" t="s">
        <v>17</v>
      </c>
      <c r="L167" s="67" t="s">
        <v>14</v>
      </c>
    </row>
    <row r="168" spans="1:12" s="82" customFormat="1" ht="28.5" customHeight="1" x14ac:dyDescent="0.3">
      <c r="A168" s="305"/>
      <c r="B168" s="340" t="s">
        <v>29</v>
      </c>
      <c r="C168" s="341"/>
      <c r="D168" s="341"/>
      <c r="E168" s="341"/>
      <c r="F168" s="341"/>
      <c r="G168" s="342"/>
      <c r="H168" s="135">
        <f>SUM(H12:H167)</f>
        <v>1522762411.1621425</v>
      </c>
      <c r="I168" s="135">
        <f>SUM(I12:I167)</f>
        <v>1705493900.5016012</v>
      </c>
      <c r="J168" s="111"/>
      <c r="K168" s="111"/>
      <c r="L168" s="111"/>
    </row>
    <row r="169" spans="1:12" s="24" customFormat="1" ht="28.5" customHeight="1" x14ac:dyDescent="0.3">
      <c r="A169" s="305"/>
      <c r="B169" s="337" t="s">
        <v>38</v>
      </c>
      <c r="C169" s="338"/>
      <c r="D169" s="338"/>
      <c r="E169" s="338"/>
      <c r="F169" s="338"/>
      <c r="G169" s="338"/>
      <c r="H169" s="338"/>
      <c r="I169" s="338"/>
      <c r="J169" s="338"/>
      <c r="K169" s="338"/>
      <c r="L169" s="339"/>
    </row>
    <row r="170" spans="1:12" ht="221.25" customHeight="1" x14ac:dyDescent="0.25">
      <c r="A170" s="88">
        <v>1</v>
      </c>
      <c r="B170" s="137" t="s">
        <v>355</v>
      </c>
      <c r="C170" s="138" t="s">
        <v>13</v>
      </c>
      <c r="D170" s="137" t="s">
        <v>356</v>
      </c>
      <c r="E170" s="1" t="s">
        <v>76</v>
      </c>
      <c r="F170" s="1">
        <v>1</v>
      </c>
      <c r="G170" s="139"/>
      <c r="H170" s="139">
        <v>2407560</v>
      </c>
      <c r="I170" s="139">
        <f>H170*1.12</f>
        <v>2696467.2</v>
      </c>
      <c r="J170" s="137" t="s">
        <v>82</v>
      </c>
      <c r="K170" s="137"/>
      <c r="L170" s="138" t="s">
        <v>14</v>
      </c>
    </row>
    <row r="171" spans="1:12" ht="221.25" customHeight="1" x14ac:dyDescent="0.25">
      <c r="A171" s="88">
        <v>2</v>
      </c>
      <c r="B171" s="137" t="s">
        <v>348</v>
      </c>
      <c r="C171" s="138" t="s">
        <v>13</v>
      </c>
      <c r="D171" s="142" t="s">
        <v>648</v>
      </c>
      <c r="E171" s="1" t="s">
        <v>76</v>
      </c>
      <c r="F171" s="1">
        <v>1</v>
      </c>
      <c r="G171" s="144"/>
      <c r="H171" s="144">
        <v>1900000</v>
      </c>
      <c r="I171" s="144">
        <f>H171*1.12</f>
        <v>2128000</v>
      </c>
      <c r="J171" s="137" t="s">
        <v>82</v>
      </c>
      <c r="K171" s="137"/>
      <c r="L171" s="138" t="s">
        <v>14</v>
      </c>
    </row>
    <row r="172" spans="1:12" s="55" customFormat="1" ht="189" customHeight="1" x14ac:dyDescent="0.25">
      <c r="A172" s="97">
        <v>3</v>
      </c>
      <c r="B172" s="51" t="s">
        <v>362</v>
      </c>
      <c r="C172" s="51" t="s">
        <v>13</v>
      </c>
      <c r="D172" s="51" t="s">
        <v>363</v>
      </c>
      <c r="E172" s="52" t="s">
        <v>76</v>
      </c>
      <c r="F172" s="51">
        <v>1</v>
      </c>
      <c r="G172" s="54"/>
      <c r="H172" s="54">
        <v>2098214</v>
      </c>
      <c r="I172" s="54">
        <f>H172*1.12</f>
        <v>2349999.6800000002</v>
      </c>
      <c r="J172" s="51" t="s">
        <v>82</v>
      </c>
      <c r="K172" s="51"/>
      <c r="L172" s="56" t="s">
        <v>14</v>
      </c>
    </row>
    <row r="173" spans="1:12" s="55" customFormat="1" ht="189" customHeight="1" x14ac:dyDescent="0.25">
      <c r="A173" s="282">
        <v>4</v>
      </c>
      <c r="B173" s="283" t="s">
        <v>844</v>
      </c>
      <c r="C173" s="283" t="s">
        <v>97</v>
      </c>
      <c r="D173" s="283" t="s">
        <v>842</v>
      </c>
      <c r="E173" s="285" t="s">
        <v>76</v>
      </c>
      <c r="F173" s="283">
        <v>1</v>
      </c>
      <c r="G173" s="286"/>
      <c r="H173" s="286">
        <v>38557025</v>
      </c>
      <c r="I173" s="286">
        <f>H173*1.12</f>
        <v>43183868.000000007</v>
      </c>
      <c r="J173" s="283" t="s">
        <v>843</v>
      </c>
      <c r="K173" s="283"/>
      <c r="L173" s="284" t="s">
        <v>14</v>
      </c>
    </row>
    <row r="174" spans="1:12" s="24" customFormat="1" ht="28.5" customHeight="1" x14ac:dyDescent="0.3">
      <c r="A174" s="22"/>
      <c r="B174" s="334" t="s">
        <v>39</v>
      </c>
      <c r="C174" s="335"/>
      <c r="D174" s="335"/>
      <c r="E174" s="335"/>
      <c r="F174" s="335"/>
      <c r="G174" s="336"/>
      <c r="H174" s="2">
        <f>SUM(H170:H173)</f>
        <v>44962799</v>
      </c>
      <c r="I174" s="2">
        <f>SUM(I170:I173)</f>
        <v>50358334.88000001</v>
      </c>
      <c r="J174" s="23"/>
      <c r="K174" s="23"/>
      <c r="L174" s="23"/>
    </row>
    <row r="175" spans="1:12" s="24" customFormat="1" ht="23.25" customHeight="1" x14ac:dyDescent="0.3">
      <c r="A175" s="25"/>
      <c r="B175" s="343" t="s">
        <v>28</v>
      </c>
      <c r="C175" s="344"/>
      <c r="D175" s="344"/>
      <c r="E175" s="344"/>
      <c r="F175" s="344"/>
      <c r="G175" s="344"/>
      <c r="H175" s="344"/>
      <c r="I175" s="344"/>
      <c r="J175" s="344"/>
      <c r="K175" s="344"/>
      <c r="L175" s="345"/>
    </row>
    <row r="176" spans="1:12" ht="117.75" customHeight="1" x14ac:dyDescent="0.25">
      <c r="A176" s="88">
        <v>1</v>
      </c>
      <c r="B176" s="1" t="s">
        <v>66</v>
      </c>
      <c r="C176" s="101" t="s">
        <v>13</v>
      </c>
      <c r="D176" s="1" t="s">
        <v>398</v>
      </c>
      <c r="E176" s="100" t="s">
        <v>10</v>
      </c>
      <c r="F176" s="98">
        <v>1</v>
      </c>
      <c r="G176" s="123"/>
      <c r="H176" s="18">
        <v>1875000</v>
      </c>
      <c r="I176" s="18">
        <f>H176*1.12</f>
        <v>2100000</v>
      </c>
      <c r="J176" s="51" t="s">
        <v>393</v>
      </c>
      <c r="K176" s="100"/>
      <c r="L176" s="101" t="s">
        <v>14</v>
      </c>
    </row>
    <row r="177" spans="1:12" s="55" customFormat="1" ht="51.75" customHeight="1" x14ac:dyDescent="0.25">
      <c r="A177" s="213">
        <v>2</v>
      </c>
      <c r="B177" s="66" t="s">
        <v>40</v>
      </c>
      <c r="C177" s="56" t="s">
        <v>13</v>
      </c>
      <c r="D177" s="66" t="s">
        <v>67</v>
      </c>
      <c r="E177" s="52" t="s">
        <v>10</v>
      </c>
      <c r="F177" s="52">
        <v>1</v>
      </c>
      <c r="G177" s="57"/>
      <c r="H177" s="57">
        <v>2823080</v>
      </c>
      <c r="I177" s="57">
        <f t="shared" ref="I177:I186" si="21">H177*1.12</f>
        <v>3161849.6</v>
      </c>
      <c r="J177" s="51" t="s">
        <v>753</v>
      </c>
      <c r="K177" s="51"/>
      <c r="L177" s="56" t="s">
        <v>756</v>
      </c>
    </row>
    <row r="178" spans="1:12" ht="47.25" customHeight="1" x14ac:dyDescent="0.25">
      <c r="A178" s="88">
        <v>3</v>
      </c>
      <c r="B178" s="100" t="s">
        <v>21</v>
      </c>
      <c r="C178" s="101" t="s">
        <v>13</v>
      </c>
      <c r="D178" s="100" t="s">
        <v>45</v>
      </c>
      <c r="E178" s="103" t="s">
        <v>10</v>
      </c>
      <c r="F178" s="103">
        <v>1</v>
      </c>
      <c r="G178" s="18"/>
      <c r="H178" s="18">
        <v>2640000</v>
      </c>
      <c r="I178" s="18">
        <f t="shared" si="21"/>
        <v>2956800.0000000005</v>
      </c>
      <c r="J178" s="100" t="s">
        <v>59</v>
      </c>
      <c r="K178" s="100"/>
      <c r="L178" s="101" t="s">
        <v>46</v>
      </c>
    </row>
    <row r="179" spans="1:12" ht="67.5" customHeight="1" x14ac:dyDescent="0.25">
      <c r="A179" s="88">
        <v>4</v>
      </c>
      <c r="B179" s="100" t="s">
        <v>12</v>
      </c>
      <c r="C179" s="101" t="s">
        <v>13</v>
      </c>
      <c r="D179" s="100" t="s">
        <v>47</v>
      </c>
      <c r="E179" s="103" t="s">
        <v>10</v>
      </c>
      <c r="F179" s="103">
        <v>1</v>
      </c>
      <c r="G179" s="18"/>
      <c r="H179" s="18">
        <v>2520000</v>
      </c>
      <c r="I179" s="18">
        <f t="shared" si="21"/>
        <v>2822400.0000000005</v>
      </c>
      <c r="J179" s="100" t="s">
        <v>59</v>
      </c>
      <c r="K179" s="100"/>
      <c r="L179" s="101" t="s">
        <v>48</v>
      </c>
    </row>
    <row r="180" spans="1:12" ht="72" customHeight="1" x14ac:dyDescent="0.25">
      <c r="A180" s="88">
        <v>5</v>
      </c>
      <c r="B180" s="100" t="s">
        <v>26</v>
      </c>
      <c r="C180" s="100" t="s">
        <v>13</v>
      </c>
      <c r="D180" s="100" t="s">
        <v>49</v>
      </c>
      <c r="E180" s="100" t="s">
        <v>10</v>
      </c>
      <c r="F180" s="100">
        <v>1</v>
      </c>
      <c r="G180" s="123"/>
      <c r="H180" s="26">
        <v>1031100</v>
      </c>
      <c r="I180" s="99">
        <f t="shared" si="21"/>
        <v>1154832</v>
      </c>
      <c r="J180" s="100" t="s">
        <v>60</v>
      </c>
      <c r="K180" s="100"/>
      <c r="L180" s="100" t="s">
        <v>14</v>
      </c>
    </row>
    <row r="181" spans="1:12" ht="114" customHeight="1" x14ac:dyDescent="0.25">
      <c r="A181" s="88">
        <v>6</v>
      </c>
      <c r="B181" s="100" t="s">
        <v>68</v>
      </c>
      <c r="C181" s="101" t="s">
        <v>13</v>
      </c>
      <c r="D181" s="100" t="s">
        <v>321</v>
      </c>
      <c r="E181" s="100" t="s">
        <v>10</v>
      </c>
      <c r="F181" s="100">
        <v>1</v>
      </c>
      <c r="G181" s="123"/>
      <c r="H181" s="18">
        <v>339286</v>
      </c>
      <c r="I181" s="18">
        <f t="shared" si="21"/>
        <v>380000.32000000007</v>
      </c>
      <c r="J181" s="100" t="s">
        <v>54</v>
      </c>
      <c r="K181" s="100"/>
      <c r="L181" s="100" t="s">
        <v>14</v>
      </c>
    </row>
    <row r="182" spans="1:12" ht="105" customHeight="1" x14ac:dyDescent="0.25">
      <c r="A182" s="88">
        <v>7</v>
      </c>
      <c r="B182" s="100" t="s">
        <v>55</v>
      </c>
      <c r="C182" s="101" t="s">
        <v>13</v>
      </c>
      <c r="D182" s="100" t="s">
        <v>320</v>
      </c>
      <c r="E182" s="100" t="s">
        <v>10</v>
      </c>
      <c r="F182" s="100">
        <v>1</v>
      </c>
      <c r="G182" s="123"/>
      <c r="H182" s="18">
        <v>3750000</v>
      </c>
      <c r="I182" s="18">
        <f t="shared" si="21"/>
        <v>4200000</v>
      </c>
      <c r="J182" s="100" t="s">
        <v>60</v>
      </c>
      <c r="K182" s="100"/>
      <c r="L182" s="100" t="s">
        <v>14</v>
      </c>
    </row>
    <row r="183" spans="1:12" s="55" customFormat="1" ht="222.75" customHeight="1" x14ac:dyDescent="0.25">
      <c r="A183" s="97">
        <v>8</v>
      </c>
      <c r="B183" s="51" t="s">
        <v>372</v>
      </c>
      <c r="C183" s="56" t="s">
        <v>97</v>
      </c>
      <c r="D183" s="51" t="s">
        <v>379</v>
      </c>
      <c r="E183" s="51" t="s">
        <v>10</v>
      </c>
      <c r="F183" s="51">
        <v>1</v>
      </c>
      <c r="G183" s="54"/>
      <c r="H183" s="57">
        <v>10000000</v>
      </c>
      <c r="I183" s="57">
        <f t="shared" si="21"/>
        <v>11200000.000000002</v>
      </c>
      <c r="J183" s="51" t="s">
        <v>373</v>
      </c>
      <c r="K183" s="51"/>
      <c r="L183" s="51" t="s">
        <v>14</v>
      </c>
    </row>
    <row r="184" spans="1:12" s="65" customFormat="1" ht="222.75" customHeight="1" x14ac:dyDescent="0.25">
      <c r="A184" s="88">
        <v>9</v>
      </c>
      <c r="B184" s="100" t="s">
        <v>526</v>
      </c>
      <c r="C184" s="101" t="s">
        <v>97</v>
      </c>
      <c r="D184" s="100" t="s">
        <v>504</v>
      </c>
      <c r="E184" s="100" t="s">
        <v>10</v>
      </c>
      <c r="F184" s="100">
        <v>1</v>
      </c>
      <c r="G184" s="123"/>
      <c r="H184" s="86">
        <v>8000000</v>
      </c>
      <c r="I184" s="18">
        <f t="shared" si="21"/>
        <v>8960000</v>
      </c>
      <c r="J184" s="100" t="s">
        <v>505</v>
      </c>
      <c r="K184" s="100"/>
      <c r="L184" s="100" t="s">
        <v>15</v>
      </c>
    </row>
    <row r="185" spans="1:12" s="65" customFormat="1" ht="222.75" customHeight="1" x14ac:dyDescent="0.25">
      <c r="A185" s="88">
        <v>10</v>
      </c>
      <c r="B185" s="62" t="s">
        <v>514</v>
      </c>
      <c r="C185" s="101" t="s">
        <v>13</v>
      </c>
      <c r="D185" s="62" t="s">
        <v>515</v>
      </c>
      <c r="E185" s="67" t="s">
        <v>10</v>
      </c>
      <c r="F185" s="63">
        <v>1</v>
      </c>
      <c r="G185" s="64"/>
      <c r="H185" s="64">
        <v>358725</v>
      </c>
      <c r="I185" s="18">
        <f t="shared" si="21"/>
        <v>401772.00000000006</v>
      </c>
      <c r="J185" s="100" t="s">
        <v>516</v>
      </c>
      <c r="K185" s="100"/>
      <c r="L185" s="100" t="s">
        <v>15</v>
      </c>
    </row>
    <row r="186" spans="1:12" s="65" customFormat="1" ht="222.75" customHeight="1" x14ac:dyDescent="0.25">
      <c r="A186" s="288">
        <v>11</v>
      </c>
      <c r="B186" s="301" t="s">
        <v>863</v>
      </c>
      <c r="C186" s="302" t="s">
        <v>13</v>
      </c>
      <c r="D186" s="303" t="s">
        <v>871</v>
      </c>
      <c r="E186" s="67" t="s">
        <v>10</v>
      </c>
      <c r="F186" s="63">
        <v>1</v>
      </c>
      <c r="G186" s="64"/>
      <c r="H186" s="64">
        <v>250000</v>
      </c>
      <c r="I186" s="18">
        <f t="shared" si="21"/>
        <v>280000</v>
      </c>
      <c r="J186" s="304" t="s">
        <v>864</v>
      </c>
      <c r="K186" s="293"/>
      <c r="L186" s="134" t="s">
        <v>15</v>
      </c>
    </row>
    <row r="187" spans="1:12" s="24" customFormat="1" ht="22.5" customHeight="1" x14ac:dyDescent="0.3">
      <c r="A187" s="27"/>
      <c r="B187" s="331" t="s">
        <v>30</v>
      </c>
      <c r="C187" s="332"/>
      <c r="D187" s="332"/>
      <c r="E187" s="332"/>
      <c r="F187" s="332"/>
      <c r="G187" s="333"/>
      <c r="H187" s="28">
        <f>SUM(H176:H186)</f>
        <v>33587191</v>
      </c>
      <c r="I187" s="28">
        <f>SUM(I176:I186)</f>
        <v>37617653.920000002</v>
      </c>
      <c r="J187" s="23"/>
      <c r="K187" s="23"/>
      <c r="L187" s="23"/>
    </row>
    <row r="188" spans="1:12" s="24" customFormat="1" ht="24" customHeight="1" x14ac:dyDescent="0.3">
      <c r="A188" s="27"/>
      <c r="B188" s="331" t="s">
        <v>31</v>
      </c>
      <c r="C188" s="332"/>
      <c r="D188" s="332"/>
      <c r="E188" s="332"/>
      <c r="F188" s="332"/>
      <c r="G188" s="333"/>
      <c r="H188" s="28">
        <f>H168+H174+H187</f>
        <v>1601312401.1621425</v>
      </c>
      <c r="I188" s="28">
        <f>H188*1.12</f>
        <v>1793469889.3015997</v>
      </c>
      <c r="J188" s="29"/>
      <c r="K188" s="23"/>
      <c r="L188" s="23"/>
    </row>
    <row r="189" spans="1:12" ht="43.5" customHeight="1" x14ac:dyDescent="0.25">
      <c r="A189" s="30"/>
      <c r="B189" s="408" t="s">
        <v>34</v>
      </c>
      <c r="C189" s="409"/>
      <c r="D189" s="409"/>
      <c r="E189" s="409"/>
      <c r="F189" s="409"/>
      <c r="G189" s="409"/>
      <c r="H189" s="409"/>
      <c r="I189" s="409"/>
      <c r="J189" s="409"/>
      <c r="K189" s="409"/>
      <c r="L189" s="410"/>
    </row>
    <row r="190" spans="1:12" s="24" customFormat="1" ht="26.25" customHeight="1" x14ac:dyDescent="0.3">
      <c r="A190" s="31"/>
      <c r="B190" s="343" t="s">
        <v>27</v>
      </c>
      <c r="C190" s="344"/>
      <c r="D190" s="344"/>
      <c r="E190" s="344"/>
      <c r="F190" s="344"/>
      <c r="G190" s="344"/>
      <c r="H190" s="344"/>
      <c r="I190" s="344"/>
      <c r="J190" s="344"/>
      <c r="K190" s="344"/>
      <c r="L190" s="345"/>
    </row>
    <row r="191" spans="1:12" ht="82.5" customHeight="1" x14ac:dyDescent="0.25">
      <c r="A191" s="32">
        <v>1</v>
      </c>
      <c r="B191" s="4" t="s">
        <v>140</v>
      </c>
      <c r="C191" s="101" t="s">
        <v>36</v>
      </c>
      <c r="D191" s="4" t="s">
        <v>207</v>
      </c>
      <c r="E191" s="5" t="s">
        <v>16</v>
      </c>
      <c r="F191" s="54">
        <v>30</v>
      </c>
      <c r="G191" s="54">
        <v>73.288700000000006</v>
      </c>
      <c r="H191" s="18">
        <f t="shared" ref="H191:H254" si="22">F191*G191</f>
        <v>2198.6610000000001</v>
      </c>
      <c r="I191" s="18">
        <f>H191*1.12</f>
        <v>2462.5003200000001</v>
      </c>
      <c r="J191" s="100" t="s">
        <v>60</v>
      </c>
      <c r="K191" s="100" t="s">
        <v>17</v>
      </c>
      <c r="L191" s="100" t="s">
        <v>14</v>
      </c>
    </row>
    <row r="192" spans="1:12" ht="72.75" customHeight="1" x14ac:dyDescent="0.25">
      <c r="A192" s="32">
        <v>2</v>
      </c>
      <c r="B192" s="4" t="s">
        <v>141</v>
      </c>
      <c r="C192" s="101" t="s">
        <v>36</v>
      </c>
      <c r="D192" s="4" t="s">
        <v>254</v>
      </c>
      <c r="E192" s="5"/>
      <c r="F192" s="273" t="s">
        <v>0</v>
      </c>
      <c r="G192" s="273"/>
      <c r="H192" s="18"/>
      <c r="I192" s="18"/>
      <c r="J192" s="233" t="s">
        <v>713</v>
      </c>
      <c r="K192" s="100"/>
      <c r="L192" s="100"/>
    </row>
    <row r="193" spans="1:12" ht="60.75" customHeight="1" x14ac:dyDescent="0.25">
      <c r="A193" s="32">
        <v>3</v>
      </c>
      <c r="B193" s="4" t="s">
        <v>142</v>
      </c>
      <c r="C193" s="101" t="s">
        <v>36</v>
      </c>
      <c r="D193" s="4" t="s">
        <v>208</v>
      </c>
      <c r="E193" s="5"/>
      <c r="F193" s="273" t="s">
        <v>0</v>
      </c>
      <c r="G193" s="273"/>
      <c r="H193" s="18"/>
      <c r="I193" s="18"/>
      <c r="J193" s="233" t="s">
        <v>713</v>
      </c>
      <c r="K193" s="100"/>
      <c r="L193" s="100"/>
    </row>
    <row r="194" spans="1:12" ht="69" customHeight="1" x14ac:dyDescent="0.25">
      <c r="A194" s="32">
        <v>4</v>
      </c>
      <c r="B194" s="6" t="s">
        <v>143</v>
      </c>
      <c r="C194" s="101" t="s">
        <v>36</v>
      </c>
      <c r="D194" s="6" t="s">
        <v>255</v>
      </c>
      <c r="E194" s="5" t="s">
        <v>16</v>
      </c>
      <c r="F194" s="273">
        <v>250</v>
      </c>
      <c r="G194" s="273">
        <v>343.75</v>
      </c>
      <c r="H194" s="18">
        <f t="shared" si="22"/>
        <v>85937.5</v>
      </c>
      <c r="I194" s="18">
        <f t="shared" ref="I194:I255" si="23">H194*1.12</f>
        <v>96250.000000000015</v>
      </c>
      <c r="J194" s="100" t="s">
        <v>60</v>
      </c>
      <c r="K194" s="100" t="s">
        <v>17</v>
      </c>
      <c r="L194" s="100" t="s">
        <v>14</v>
      </c>
    </row>
    <row r="195" spans="1:12" ht="53.25" customHeight="1" x14ac:dyDescent="0.25">
      <c r="A195" s="32">
        <v>5</v>
      </c>
      <c r="B195" s="6" t="s">
        <v>144</v>
      </c>
      <c r="C195" s="101" t="s">
        <v>36</v>
      </c>
      <c r="D195" s="6" t="s">
        <v>209</v>
      </c>
      <c r="E195" s="5" t="s">
        <v>249</v>
      </c>
      <c r="F195" s="279">
        <v>1350</v>
      </c>
      <c r="G195" s="273">
        <v>638.39290000000005</v>
      </c>
      <c r="H195" s="18">
        <f t="shared" si="22"/>
        <v>861830.41500000004</v>
      </c>
      <c r="I195" s="18">
        <f t="shared" si="23"/>
        <v>965250.06480000017</v>
      </c>
      <c r="J195" s="100" t="s">
        <v>60</v>
      </c>
      <c r="K195" s="100" t="s">
        <v>17</v>
      </c>
      <c r="L195" s="100" t="s">
        <v>14</v>
      </c>
    </row>
    <row r="196" spans="1:12" ht="48" customHeight="1" x14ac:dyDescent="0.25">
      <c r="A196" s="32">
        <v>6</v>
      </c>
      <c r="B196" s="6" t="s">
        <v>145</v>
      </c>
      <c r="C196" s="101" t="s">
        <v>36</v>
      </c>
      <c r="D196" s="6" t="s">
        <v>145</v>
      </c>
      <c r="E196" s="5"/>
      <c r="F196" s="273" t="s">
        <v>0</v>
      </c>
      <c r="G196" s="273"/>
      <c r="H196" s="18"/>
      <c r="I196" s="18"/>
      <c r="J196" s="233" t="s">
        <v>713</v>
      </c>
      <c r="K196" s="100"/>
      <c r="L196" s="100"/>
    </row>
    <row r="197" spans="1:12" ht="53.25" customHeight="1" x14ac:dyDescent="0.25">
      <c r="A197" s="32">
        <v>7</v>
      </c>
      <c r="B197" s="6" t="s">
        <v>146</v>
      </c>
      <c r="C197" s="101" t="s">
        <v>36</v>
      </c>
      <c r="D197" s="6" t="s">
        <v>210</v>
      </c>
      <c r="E197" s="5"/>
      <c r="F197" s="273" t="s">
        <v>0</v>
      </c>
      <c r="G197" s="273"/>
      <c r="H197" s="18"/>
      <c r="I197" s="18"/>
      <c r="J197" s="233" t="s">
        <v>713</v>
      </c>
      <c r="K197" s="100"/>
      <c r="L197" s="100"/>
    </row>
    <row r="198" spans="1:12" ht="58.5" customHeight="1" x14ac:dyDescent="0.25">
      <c r="A198" s="32">
        <v>8</v>
      </c>
      <c r="B198" s="6" t="s">
        <v>147</v>
      </c>
      <c r="C198" s="101" t="s">
        <v>36</v>
      </c>
      <c r="D198" s="6" t="s">
        <v>211</v>
      </c>
      <c r="E198" s="5"/>
      <c r="F198" s="273" t="s">
        <v>0</v>
      </c>
      <c r="G198" s="273"/>
      <c r="H198" s="18"/>
      <c r="I198" s="18"/>
      <c r="J198" s="233" t="s">
        <v>713</v>
      </c>
      <c r="K198" s="100"/>
      <c r="L198" s="100"/>
    </row>
    <row r="199" spans="1:12" ht="57.75" customHeight="1" x14ac:dyDescent="0.25">
      <c r="A199" s="32">
        <v>9</v>
      </c>
      <c r="B199" s="6" t="s">
        <v>148</v>
      </c>
      <c r="C199" s="101" t="s">
        <v>36</v>
      </c>
      <c r="D199" s="6" t="s">
        <v>212</v>
      </c>
      <c r="E199" s="5" t="s">
        <v>16</v>
      </c>
      <c r="F199" s="279">
        <v>6000</v>
      </c>
      <c r="G199" s="273">
        <v>5.8929</v>
      </c>
      <c r="H199" s="18">
        <f t="shared" si="22"/>
        <v>35357.4</v>
      </c>
      <c r="I199" s="18">
        <f t="shared" si="23"/>
        <v>39600.288000000008</v>
      </c>
      <c r="J199" s="100" t="s">
        <v>60</v>
      </c>
      <c r="K199" s="100" t="s">
        <v>17</v>
      </c>
      <c r="L199" s="100" t="s">
        <v>14</v>
      </c>
    </row>
    <row r="200" spans="1:12" ht="45.75" x14ac:dyDescent="0.25">
      <c r="A200" s="32">
        <v>10</v>
      </c>
      <c r="B200" s="6" t="s">
        <v>149</v>
      </c>
      <c r="C200" s="101" t="s">
        <v>36</v>
      </c>
      <c r="D200" s="6" t="s">
        <v>213</v>
      </c>
      <c r="E200" s="5"/>
      <c r="F200" s="273" t="s">
        <v>0</v>
      </c>
      <c r="G200" s="273"/>
      <c r="H200" s="18"/>
      <c r="I200" s="18"/>
      <c r="J200" s="233" t="s">
        <v>713</v>
      </c>
      <c r="K200" s="100"/>
      <c r="L200" s="100"/>
    </row>
    <row r="201" spans="1:12" ht="70.5" customHeight="1" x14ac:dyDescent="0.25">
      <c r="A201" s="32">
        <v>11</v>
      </c>
      <c r="B201" s="6" t="s">
        <v>150</v>
      </c>
      <c r="C201" s="101" t="s">
        <v>36</v>
      </c>
      <c r="D201" s="6" t="s">
        <v>256</v>
      </c>
      <c r="E201" s="5" t="s">
        <v>16</v>
      </c>
      <c r="F201" s="273">
        <v>20</v>
      </c>
      <c r="G201" s="273">
        <v>998.93</v>
      </c>
      <c r="H201" s="18">
        <f t="shared" si="22"/>
        <v>19978.599999999999</v>
      </c>
      <c r="I201" s="18">
        <f t="shared" si="23"/>
        <v>22376.031999999999</v>
      </c>
      <c r="J201" s="100" t="s">
        <v>60</v>
      </c>
      <c r="K201" s="100" t="s">
        <v>17</v>
      </c>
      <c r="L201" s="100" t="s">
        <v>14</v>
      </c>
    </row>
    <row r="202" spans="1:12" ht="70.5" customHeight="1" x14ac:dyDescent="0.25">
      <c r="A202" s="32">
        <v>12</v>
      </c>
      <c r="B202" s="6" t="s">
        <v>151</v>
      </c>
      <c r="C202" s="101" t="s">
        <v>36</v>
      </c>
      <c r="D202" s="6" t="s">
        <v>257</v>
      </c>
      <c r="E202" s="5" t="s">
        <v>16</v>
      </c>
      <c r="F202" s="273">
        <v>20</v>
      </c>
      <c r="G202" s="273">
        <v>318.38</v>
      </c>
      <c r="H202" s="18">
        <f t="shared" si="22"/>
        <v>6367.6</v>
      </c>
      <c r="I202" s="18">
        <f t="shared" si="23"/>
        <v>7131.7120000000014</v>
      </c>
      <c r="J202" s="100" t="s">
        <v>60</v>
      </c>
      <c r="K202" s="100" t="s">
        <v>17</v>
      </c>
      <c r="L202" s="100" t="s">
        <v>14</v>
      </c>
    </row>
    <row r="203" spans="1:12" ht="53.25" customHeight="1" x14ac:dyDescent="0.25">
      <c r="A203" s="32">
        <v>13</v>
      </c>
      <c r="B203" s="6" t="s">
        <v>152</v>
      </c>
      <c r="C203" s="101" t="s">
        <v>36</v>
      </c>
      <c r="D203" s="6" t="s">
        <v>258</v>
      </c>
      <c r="E203" s="5"/>
      <c r="F203" s="273" t="s">
        <v>0</v>
      </c>
      <c r="G203" s="273"/>
      <c r="H203" s="18"/>
      <c r="I203" s="18"/>
      <c r="J203" s="233" t="s">
        <v>713</v>
      </c>
      <c r="K203" s="100"/>
      <c r="L203" s="100"/>
    </row>
    <row r="204" spans="1:12" ht="54" customHeight="1" x14ac:dyDescent="0.25">
      <c r="A204" s="32">
        <v>14</v>
      </c>
      <c r="B204" s="6" t="s">
        <v>153</v>
      </c>
      <c r="C204" s="101" t="s">
        <v>36</v>
      </c>
      <c r="D204" s="33" t="s">
        <v>214</v>
      </c>
      <c r="E204" s="5" t="s">
        <v>16</v>
      </c>
      <c r="F204" s="273">
        <v>197</v>
      </c>
      <c r="G204" s="273">
        <v>584.375</v>
      </c>
      <c r="H204" s="18">
        <f t="shared" si="22"/>
        <v>115121.875</v>
      </c>
      <c r="I204" s="18">
        <f t="shared" si="23"/>
        <v>128936.50000000001</v>
      </c>
      <c r="J204" s="100" t="s">
        <v>60</v>
      </c>
      <c r="K204" s="100" t="s">
        <v>17</v>
      </c>
      <c r="L204" s="100" t="s">
        <v>14</v>
      </c>
    </row>
    <row r="205" spans="1:12" ht="51.75" customHeight="1" x14ac:dyDescent="0.25">
      <c r="A205" s="32">
        <v>15</v>
      </c>
      <c r="B205" s="6" t="s">
        <v>154</v>
      </c>
      <c r="C205" s="101" t="s">
        <v>36</v>
      </c>
      <c r="D205" s="6" t="s">
        <v>259</v>
      </c>
      <c r="E205" s="5" t="s">
        <v>16</v>
      </c>
      <c r="F205" s="273">
        <v>25</v>
      </c>
      <c r="G205" s="273">
        <v>1178.57</v>
      </c>
      <c r="H205" s="18">
        <f t="shared" si="22"/>
        <v>29464.25</v>
      </c>
      <c r="I205" s="18">
        <f t="shared" si="23"/>
        <v>32999.960000000006</v>
      </c>
      <c r="J205" s="100" t="s">
        <v>60</v>
      </c>
      <c r="K205" s="100" t="s">
        <v>17</v>
      </c>
      <c r="L205" s="100" t="s">
        <v>14</v>
      </c>
    </row>
    <row r="206" spans="1:12" ht="45" x14ac:dyDescent="0.25">
      <c r="A206" s="32">
        <v>16</v>
      </c>
      <c r="B206" s="6" t="s">
        <v>155</v>
      </c>
      <c r="C206" s="101" t="s">
        <v>36</v>
      </c>
      <c r="D206" s="6" t="s">
        <v>260</v>
      </c>
      <c r="E206" s="5" t="s">
        <v>16</v>
      </c>
      <c r="F206" s="273">
        <v>32</v>
      </c>
      <c r="G206" s="273">
        <v>530.36</v>
      </c>
      <c r="H206" s="18">
        <f t="shared" si="22"/>
        <v>16971.52</v>
      </c>
      <c r="I206" s="18">
        <f t="shared" si="23"/>
        <v>19008.102400000003</v>
      </c>
      <c r="J206" s="100" t="s">
        <v>60</v>
      </c>
      <c r="K206" s="100" t="s">
        <v>17</v>
      </c>
      <c r="L206" s="100" t="s">
        <v>14</v>
      </c>
    </row>
    <row r="207" spans="1:12" ht="58.5" customHeight="1" x14ac:dyDescent="0.25">
      <c r="A207" s="32">
        <v>17</v>
      </c>
      <c r="B207" s="6" t="s">
        <v>156</v>
      </c>
      <c r="C207" s="101" t="s">
        <v>36</v>
      </c>
      <c r="D207" s="6" t="s">
        <v>215</v>
      </c>
      <c r="E207" s="5"/>
      <c r="F207" s="279" t="s">
        <v>0</v>
      </c>
      <c r="G207" s="273"/>
      <c r="H207" s="18"/>
      <c r="I207" s="18"/>
      <c r="J207" s="233" t="s">
        <v>713</v>
      </c>
      <c r="K207" s="100"/>
      <c r="L207" s="100"/>
    </row>
    <row r="208" spans="1:12" ht="54.75" customHeight="1" x14ac:dyDescent="0.25">
      <c r="A208" s="32">
        <v>18</v>
      </c>
      <c r="B208" s="6" t="s">
        <v>157</v>
      </c>
      <c r="C208" s="101" t="s">
        <v>36</v>
      </c>
      <c r="D208" s="6" t="s">
        <v>216</v>
      </c>
      <c r="E208" s="5"/>
      <c r="F208" s="279" t="s">
        <v>0</v>
      </c>
      <c r="G208" s="273"/>
      <c r="H208" s="18"/>
      <c r="I208" s="18"/>
      <c r="J208" s="233" t="s">
        <v>713</v>
      </c>
      <c r="K208" s="100"/>
      <c r="L208" s="100"/>
    </row>
    <row r="209" spans="1:12" ht="96.75" customHeight="1" x14ac:dyDescent="0.25">
      <c r="A209" s="32">
        <v>19</v>
      </c>
      <c r="B209" s="6" t="s">
        <v>158</v>
      </c>
      <c r="C209" s="101" t="s">
        <v>36</v>
      </c>
      <c r="D209" s="6" t="s">
        <v>261</v>
      </c>
      <c r="E209" s="5" t="s">
        <v>16</v>
      </c>
      <c r="F209" s="54">
        <v>40</v>
      </c>
      <c r="G209" s="54">
        <v>2795.18</v>
      </c>
      <c r="H209" s="18">
        <f t="shared" si="22"/>
        <v>111807.2</v>
      </c>
      <c r="I209" s="18">
        <f t="shared" si="23"/>
        <v>125224.06400000001</v>
      </c>
      <c r="J209" s="100" t="s">
        <v>60</v>
      </c>
      <c r="K209" s="100" t="s">
        <v>17</v>
      </c>
      <c r="L209" s="100" t="s">
        <v>14</v>
      </c>
    </row>
    <row r="210" spans="1:12" ht="45" x14ac:dyDescent="0.25">
      <c r="A210" s="32">
        <v>20</v>
      </c>
      <c r="B210" s="6" t="s">
        <v>159</v>
      </c>
      <c r="C210" s="101" t="s">
        <v>36</v>
      </c>
      <c r="D210" s="6" t="s">
        <v>217</v>
      </c>
      <c r="E210" s="5" t="s">
        <v>16</v>
      </c>
      <c r="F210" s="54">
        <v>150</v>
      </c>
      <c r="G210" s="54">
        <v>265.18</v>
      </c>
      <c r="H210" s="18">
        <f t="shared" si="22"/>
        <v>39777</v>
      </c>
      <c r="I210" s="18">
        <f t="shared" si="23"/>
        <v>44550.240000000005</v>
      </c>
      <c r="J210" s="100" t="s">
        <v>60</v>
      </c>
      <c r="K210" s="100" t="s">
        <v>17</v>
      </c>
      <c r="L210" s="100" t="s">
        <v>14</v>
      </c>
    </row>
    <row r="211" spans="1:12" ht="62.25" customHeight="1" x14ac:dyDescent="0.25">
      <c r="A211" s="32">
        <v>21</v>
      </c>
      <c r="B211" s="6" t="s">
        <v>160</v>
      </c>
      <c r="C211" s="101" t="s">
        <v>36</v>
      </c>
      <c r="D211" s="6" t="s">
        <v>218</v>
      </c>
      <c r="E211" s="5" t="s">
        <v>16</v>
      </c>
      <c r="F211" s="54">
        <v>91</v>
      </c>
      <c r="G211" s="54">
        <v>17.678599999999999</v>
      </c>
      <c r="H211" s="18">
        <f t="shared" si="22"/>
        <v>1608.7526</v>
      </c>
      <c r="I211" s="18">
        <f t="shared" si="23"/>
        <v>1801.8029120000001</v>
      </c>
      <c r="J211" s="100" t="s">
        <v>60</v>
      </c>
      <c r="K211" s="100" t="s">
        <v>17</v>
      </c>
      <c r="L211" s="100" t="s">
        <v>14</v>
      </c>
    </row>
    <row r="212" spans="1:12" ht="59.25" customHeight="1" x14ac:dyDescent="0.25">
      <c r="A212" s="32">
        <v>22</v>
      </c>
      <c r="B212" s="6" t="s">
        <v>161</v>
      </c>
      <c r="C212" s="101" t="s">
        <v>36</v>
      </c>
      <c r="D212" s="6" t="s">
        <v>219</v>
      </c>
      <c r="E212" s="5"/>
      <c r="F212" s="273" t="s">
        <v>0</v>
      </c>
      <c r="G212" s="273"/>
      <c r="H212" s="18"/>
      <c r="I212" s="18"/>
      <c r="J212" s="233" t="s">
        <v>713</v>
      </c>
      <c r="K212" s="100"/>
      <c r="L212" s="100"/>
    </row>
    <row r="213" spans="1:12" ht="54.75" customHeight="1" x14ac:dyDescent="0.25">
      <c r="A213" s="32">
        <v>23</v>
      </c>
      <c r="B213" s="6" t="s">
        <v>162</v>
      </c>
      <c r="C213" s="101" t="s">
        <v>36</v>
      </c>
      <c r="D213" s="6" t="s">
        <v>220</v>
      </c>
      <c r="E213" s="5" t="s">
        <v>16</v>
      </c>
      <c r="F213" s="54">
        <v>200</v>
      </c>
      <c r="G213" s="54">
        <v>132.59</v>
      </c>
      <c r="H213" s="18">
        <f t="shared" si="22"/>
        <v>26518</v>
      </c>
      <c r="I213" s="18">
        <f t="shared" si="23"/>
        <v>29700.160000000003</v>
      </c>
      <c r="J213" s="100" t="s">
        <v>60</v>
      </c>
      <c r="K213" s="100" t="s">
        <v>17</v>
      </c>
      <c r="L213" s="100" t="s">
        <v>14</v>
      </c>
    </row>
    <row r="214" spans="1:12" ht="45" x14ac:dyDescent="0.25">
      <c r="A214" s="32">
        <v>24</v>
      </c>
      <c r="B214" s="6" t="s">
        <v>163</v>
      </c>
      <c r="C214" s="101" t="s">
        <v>36</v>
      </c>
      <c r="D214" s="7" t="s">
        <v>221</v>
      </c>
      <c r="E214" s="5" t="s">
        <v>16</v>
      </c>
      <c r="F214" s="54">
        <v>100</v>
      </c>
      <c r="G214" s="54">
        <v>28.482099999999999</v>
      </c>
      <c r="H214" s="18">
        <f t="shared" si="22"/>
        <v>2848.21</v>
      </c>
      <c r="I214" s="18">
        <f t="shared" si="23"/>
        <v>3189.9952000000003</v>
      </c>
      <c r="J214" s="100" t="s">
        <v>60</v>
      </c>
      <c r="K214" s="100" t="s">
        <v>17</v>
      </c>
      <c r="L214" s="100" t="s">
        <v>14</v>
      </c>
    </row>
    <row r="215" spans="1:12" ht="78" customHeight="1" x14ac:dyDescent="0.25">
      <c r="A215" s="32">
        <v>25</v>
      </c>
      <c r="B215" s="6" t="s">
        <v>262</v>
      </c>
      <c r="C215" s="101" t="s">
        <v>36</v>
      </c>
      <c r="D215" s="6" t="s">
        <v>222</v>
      </c>
      <c r="E215" s="5" t="s">
        <v>16</v>
      </c>
      <c r="F215" s="54">
        <v>250</v>
      </c>
      <c r="G215" s="54">
        <v>12</v>
      </c>
      <c r="H215" s="18">
        <f t="shared" si="22"/>
        <v>3000</v>
      </c>
      <c r="I215" s="18">
        <f t="shared" si="23"/>
        <v>3360.0000000000005</v>
      </c>
      <c r="J215" s="100" t="s">
        <v>60</v>
      </c>
      <c r="K215" s="100" t="s">
        <v>17</v>
      </c>
      <c r="L215" s="100" t="s">
        <v>14</v>
      </c>
    </row>
    <row r="216" spans="1:12" ht="74.25" customHeight="1" x14ac:dyDescent="0.25">
      <c r="A216" s="32">
        <v>26</v>
      </c>
      <c r="B216" s="6" t="s">
        <v>164</v>
      </c>
      <c r="C216" s="101" t="s">
        <v>36</v>
      </c>
      <c r="D216" s="6" t="s">
        <v>223</v>
      </c>
      <c r="E216" s="5" t="s">
        <v>16</v>
      </c>
      <c r="F216" s="54">
        <v>30</v>
      </c>
      <c r="G216" s="54">
        <v>108.46729999999999</v>
      </c>
      <c r="H216" s="18">
        <f t="shared" si="22"/>
        <v>3254.0189999999998</v>
      </c>
      <c r="I216" s="18">
        <f t="shared" si="23"/>
        <v>3644.50128</v>
      </c>
      <c r="J216" s="100" t="s">
        <v>60</v>
      </c>
      <c r="K216" s="100" t="s">
        <v>17</v>
      </c>
      <c r="L216" s="100" t="s">
        <v>14</v>
      </c>
    </row>
    <row r="217" spans="1:12" ht="70.5" customHeight="1" x14ac:dyDescent="0.25">
      <c r="A217" s="32">
        <v>27</v>
      </c>
      <c r="B217" s="6" t="s">
        <v>165</v>
      </c>
      <c r="C217" s="101" t="s">
        <v>36</v>
      </c>
      <c r="D217" s="100" t="s">
        <v>224</v>
      </c>
      <c r="E217" s="5" t="s">
        <v>16</v>
      </c>
      <c r="F217" s="54">
        <v>66</v>
      </c>
      <c r="G217" s="54">
        <v>899.00789999999995</v>
      </c>
      <c r="H217" s="18">
        <f t="shared" si="22"/>
        <v>59334.521399999998</v>
      </c>
      <c r="I217" s="18">
        <f t="shared" si="23"/>
        <v>66454.663968000008</v>
      </c>
      <c r="J217" s="100" t="s">
        <v>60</v>
      </c>
      <c r="K217" s="100" t="s">
        <v>17</v>
      </c>
      <c r="L217" s="100" t="s">
        <v>14</v>
      </c>
    </row>
    <row r="218" spans="1:12" ht="45" x14ac:dyDescent="0.25">
      <c r="A218" s="32">
        <v>28</v>
      </c>
      <c r="B218" s="6" t="s">
        <v>166</v>
      </c>
      <c r="C218" s="101" t="s">
        <v>36</v>
      </c>
      <c r="D218" s="6" t="s">
        <v>263</v>
      </c>
      <c r="E218" s="5" t="s">
        <v>16</v>
      </c>
      <c r="F218" s="54">
        <v>20</v>
      </c>
      <c r="G218" s="54">
        <v>938.09519999999998</v>
      </c>
      <c r="H218" s="18">
        <f t="shared" si="22"/>
        <v>18761.903999999999</v>
      </c>
      <c r="I218" s="18">
        <f t="shared" si="23"/>
        <v>21013.332480000001</v>
      </c>
      <c r="J218" s="100" t="s">
        <v>60</v>
      </c>
      <c r="K218" s="100" t="s">
        <v>17</v>
      </c>
      <c r="L218" s="100" t="s">
        <v>14</v>
      </c>
    </row>
    <row r="219" spans="1:12" ht="49.5" customHeight="1" x14ac:dyDescent="0.25">
      <c r="A219" s="32">
        <v>29</v>
      </c>
      <c r="B219" s="6" t="s">
        <v>167</v>
      </c>
      <c r="C219" s="101" t="s">
        <v>36</v>
      </c>
      <c r="D219" s="6" t="s">
        <v>225</v>
      </c>
      <c r="E219" s="5" t="s">
        <v>16</v>
      </c>
      <c r="F219" s="54">
        <v>30</v>
      </c>
      <c r="G219" s="54">
        <v>39.090000000000003</v>
      </c>
      <c r="H219" s="18">
        <f t="shared" si="22"/>
        <v>1172.7</v>
      </c>
      <c r="I219" s="18">
        <f t="shared" si="23"/>
        <v>1313.4240000000002</v>
      </c>
      <c r="J219" s="100" t="s">
        <v>60</v>
      </c>
      <c r="K219" s="100" t="s">
        <v>17</v>
      </c>
      <c r="L219" s="100" t="s">
        <v>14</v>
      </c>
    </row>
    <row r="220" spans="1:12" ht="74.25" customHeight="1" x14ac:dyDescent="0.25">
      <c r="A220" s="32">
        <v>30</v>
      </c>
      <c r="B220" s="6" t="s">
        <v>168</v>
      </c>
      <c r="C220" s="101" t="s">
        <v>36</v>
      </c>
      <c r="D220" s="6" t="s">
        <v>264</v>
      </c>
      <c r="E220" s="5" t="s">
        <v>16</v>
      </c>
      <c r="F220" s="54">
        <v>100</v>
      </c>
      <c r="G220" s="54">
        <v>14.732100000000001</v>
      </c>
      <c r="H220" s="18">
        <f t="shared" si="22"/>
        <v>1473.21</v>
      </c>
      <c r="I220" s="18">
        <f t="shared" si="23"/>
        <v>1649.9952000000003</v>
      </c>
      <c r="J220" s="100" t="s">
        <v>60</v>
      </c>
      <c r="K220" s="100" t="s">
        <v>17</v>
      </c>
      <c r="L220" s="100" t="s">
        <v>14</v>
      </c>
    </row>
    <row r="221" spans="1:12" ht="68.25" customHeight="1" x14ac:dyDescent="0.25">
      <c r="A221" s="32">
        <v>31</v>
      </c>
      <c r="B221" s="6" t="s">
        <v>169</v>
      </c>
      <c r="C221" s="101" t="s">
        <v>36</v>
      </c>
      <c r="D221" s="6" t="s">
        <v>226</v>
      </c>
      <c r="E221" s="5" t="s">
        <v>16</v>
      </c>
      <c r="F221" s="54">
        <v>300</v>
      </c>
      <c r="G221" s="54">
        <v>88.392899999999997</v>
      </c>
      <c r="H221" s="18">
        <f t="shared" si="22"/>
        <v>26517.87</v>
      </c>
      <c r="I221" s="18">
        <f t="shared" si="23"/>
        <v>29700.0144</v>
      </c>
      <c r="J221" s="100" t="s">
        <v>60</v>
      </c>
      <c r="K221" s="100" t="s">
        <v>17</v>
      </c>
      <c r="L221" s="100" t="s">
        <v>14</v>
      </c>
    </row>
    <row r="222" spans="1:12" ht="87.75" customHeight="1" x14ac:dyDescent="0.25">
      <c r="A222" s="32">
        <v>32</v>
      </c>
      <c r="B222" s="6" t="s">
        <v>170</v>
      </c>
      <c r="C222" s="101" t="s">
        <v>36</v>
      </c>
      <c r="D222" s="6" t="s">
        <v>265</v>
      </c>
      <c r="E222" s="5"/>
      <c r="F222" s="273" t="s">
        <v>0</v>
      </c>
      <c r="G222" s="273"/>
      <c r="H222" s="18"/>
      <c r="I222" s="18"/>
      <c r="J222" s="233" t="s">
        <v>713</v>
      </c>
      <c r="K222" s="100"/>
      <c r="L222" s="100"/>
    </row>
    <row r="223" spans="1:12" ht="85.5" customHeight="1" x14ac:dyDescent="0.25">
      <c r="A223" s="32">
        <v>33</v>
      </c>
      <c r="B223" s="6" t="s">
        <v>171</v>
      </c>
      <c r="C223" s="101" t="s">
        <v>36</v>
      </c>
      <c r="D223" s="6" t="s">
        <v>227</v>
      </c>
      <c r="E223" s="5" t="s">
        <v>16</v>
      </c>
      <c r="F223" s="54">
        <v>66</v>
      </c>
      <c r="G223" s="54">
        <v>169.05</v>
      </c>
      <c r="H223" s="18">
        <f t="shared" si="22"/>
        <v>11157.300000000001</v>
      </c>
      <c r="I223" s="18">
        <f t="shared" si="23"/>
        <v>12496.176000000003</v>
      </c>
      <c r="J223" s="100" t="s">
        <v>60</v>
      </c>
      <c r="K223" s="100" t="s">
        <v>17</v>
      </c>
      <c r="L223" s="100" t="s">
        <v>14</v>
      </c>
    </row>
    <row r="224" spans="1:12" ht="84.75" customHeight="1" x14ac:dyDescent="0.25">
      <c r="A224" s="32">
        <v>34</v>
      </c>
      <c r="B224" s="6" t="s">
        <v>172</v>
      </c>
      <c r="C224" s="101" t="s">
        <v>36</v>
      </c>
      <c r="D224" s="8" t="s">
        <v>266</v>
      </c>
      <c r="E224" s="5" t="s">
        <v>16</v>
      </c>
      <c r="F224" s="54">
        <v>49</v>
      </c>
      <c r="G224" s="54">
        <v>1758.12</v>
      </c>
      <c r="H224" s="18">
        <f t="shared" si="22"/>
        <v>86147.87999999999</v>
      </c>
      <c r="I224" s="18">
        <f t="shared" si="23"/>
        <v>96485.625599999999</v>
      </c>
      <c r="J224" s="100" t="s">
        <v>60</v>
      </c>
      <c r="K224" s="100" t="s">
        <v>17</v>
      </c>
      <c r="L224" s="100" t="s">
        <v>14</v>
      </c>
    </row>
    <row r="225" spans="1:12" ht="97.5" customHeight="1" x14ac:dyDescent="0.25">
      <c r="A225" s="32">
        <v>35</v>
      </c>
      <c r="B225" s="6" t="s">
        <v>173</v>
      </c>
      <c r="C225" s="101" t="s">
        <v>36</v>
      </c>
      <c r="D225" s="7" t="s">
        <v>228</v>
      </c>
      <c r="E225" s="5" t="s">
        <v>16</v>
      </c>
      <c r="F225" s="54">
        <v>1</v>
      </c>
      <c r="G225" s="54">
        <v>15269.29</v>
      </c>
      <c r="H225" s="18">
        <f t="shared" si="22"/>
        <v>15269.29</v>
      </c>
      <c r="I225" s="18">
        <f t="shared" si="23"/>
        <v>17101.604800000001</v>
      </c>
      <c r="J225" s="100" t="s">
        <v>60</v>
      </c>
      <c r="K225" s="100" t="s">
        <v>17</v>
      </c>
      <c r="L225" s="100" t="s">
        <v>14</v>
      </c>
    </row>
    <row r="226" spans="1:12" ht="55.5" customHeight="1" x14ac:dyDescent="0.25">
      <c r="A226" s="32">
        <v>36</v>
      </c>
      <c r="B226" s="6" t="s">
        <v>174</v>
      </c>
      <c r="C226" s="101" t="s">
        <v>36</v>
      </c>
      <c r="D226" s="6" t="s">
        <v>267</v>
      </c>
      <c r="E226" s="5" t="s">
        <v>16</v>
      </c>
      <c r="F226" s="54">
        <v>10</v>
      </c>
      <c r="G226" s="54">
        <v>1144</v>
      </c>
      <c r="H226" s="18">
        <f t="shared" si="22"/>
        <v>11440</v>
      </c>
      <c r="I226" s="18">
        <f t="shared" si="23"/>
        <v>12812.800000000001</v>
      </c>
      <c r="J226" s="100" t="s">
        <v>60</v>
      </c>
      <c r="K226" s="100" t="s">
        <v>17</v>
      </c>
      <c r="L226" s="100" t="s">
        <v>14</v>
      </c>
    </row>
    <row r="227" spans="1:12" ht="45" x14ac:dyDescent="0.25">
      <c r="A227" s="32">
        <v>37</v>
      </c>
      <c r="B227" s="6" t="s">
        <v>175</v>
      </c>
      <c r="C227" s="101" t="s">
        <v>36</v>
      </c>
      <c r="D227" s="6" t="s">
        <v>175</v>
      </c>
      <c r="E227" s="5" t="s">
        <v>16</v>
      </c>
      <c r="F227" s="54">
        <v>550</v>
      </c>
      <c r="G227" s="54">
        <v>515.625</v>
      </c>
      <c r="H227" s="18">
        <f t="shared" si="22"/>
        <v>283593.75</v>
      </c>
      <c r="I227" s="18">
        <f t="shared" si="23"/>
        <v>317625.00000000006</v>
      </c>
      <c r="J227" s="100" t="s">
        <v>60</v>
      </c>
      <c r="K227" s="100" t="s">
        <v>17</v>
      </c>
      <c r="L227" s="100" t="s">
        <v>14</v>
      </c>
    </row>
    <row r="228" spans="1:12" ht="57" customHeight="1" x14ac:dyDescent="0.25">
      <c r="A228" s="32">
        <v>38</v>
      </c>
      <c r="B228" s="6" t="s">
        <v>176</v>
      </c>
      <c r="C228" s="101" t="s">
        <v>36</v>
      </c>
      <c r="D228" s="7" t="s">
        <v>229</v>
      </c>
      <c r="E228" s="5"/>
      <c r="F228" s="273" t="s">
        <v>0</v>
      </c>
      <c r="G228" s="273"/>
      <c r="H228" s="18"/>
      <c r="I228" s="18"/>
      <c r="J228" s="233" t="s">
        <v>713</v>
      </c>
      <c r="K228" s="100"/>
      <c r="L228" s="100"/>
    </row>
    <row r="229" spans="1:12" ht="45.75" x14ac:dyDescent="0.25">
      <c r="A229" s="32">
        <v>39</v>
      </c>
      <c r="B229" s="6" t="s">
        <v>177</v>
      </c>
      <c r="C229" s="101" t="s">
        <v>36</v>
      </c>
      <c r="D229" s="7" t="s">
        <v>230</v>
      </c>
      <c r="E229" s="5"/>
      <c r="F229" s="273" t="s">
        <v>0</v>
      </c>
      <c r="G229" s="273"/>
      <c r="H229" s="18"/>
      <c r="I229" s="18"/>
      <c r="J229" s="233" t="s">
        <v>713</v>
      </c>
      <c r="K229" s="100"/>
      <c r="L229" s="100"/>
    </row>
    <row r="230" spans="1:12" ht="45" x14ac:dyDescent="0.25">
      <c r="A230" s="32">
        <v>40</v>
      </c>
      <c r="B230" s="6" t="s">
        <v>178</v>
      </c>
      <c r="C230" s="101" t="s">
        <v>36</v>
      </c>
      <c r="D230" s="7" t="s">
        <v>268</v>
      </c>
      <c r="E230" s="5" t="s">
        <v>16</v>
      </c>
      <c r="F230" s="273">
        <v>100</v>
      </c>
      <c r="G230" s="273">
        <v>34.375</v>
      </c>
      <c r="H230" s="18">
        <f t="shared" si="22"/>
        <v>3437.5</v>
      </c>
      <c r="I230" s="18">
        <f t="shared" si="23"/>
        <v>3850.0000000000005</v>
      </c>
      <c r="J230" s="100" t="s">
        <v>60</v>
      </c>
      <c r="K230" s="100" t="s">
        <v>17</v>
      </c>
      <c r="L230" s="100" t="s">
        <v>14</v>
      </c>
    </row>
    <row r="231" spans="1:12" ht="45" x14ac:dyDescent="0.25">
      <c r="A231" s="32">
        <v>41</v>
      </c>
      <c r="B231" s="6" t="s">
        <v>179</v>
      </c>
      <c r="C231" s="101" t="s">
        <v>36</v>
      </c>
      <c r="D231" s="7" t="s">
        <v>231</v>
      </c>
      <c r="E231" s="5" t="s">
        <v>16</v>
      </c>
      <c r="F231" s="273">
        <v>197</v>
      </c>
      <c r="G231" s="273">
        <v>149.28569999999999</v>
      </c>
      <c r="H231" s="18">
        <f t="shared" si="22"/>
        <v>29409.282899999998</v>
      </c>
      <c r="I231" s="18">
        <f t="shared" si="23"/>
        <v>32938.396848000004</v>
      </c>
      <c r="J231" s="100" t="s">
        <v>60</v>
      </c>
      <c r="K231" s="100" t="s">
        <v>17</v>
      </c>
      <c r="L231" s="100" t="s">
        <v>14</v>
      </c>
    </row>
    <row r="232" spans="1:12" ht="45" x14ac:dyDescent="0.25">
      <c r="A232" s="32">
        <v>42</v>
      </c>
      <c r="B232" s="6" t="s">
        <v>180</v>
      </c>
      <c r="C232" s="101" t="s">
        <v>36</v>
      </c>
      <c r="D232" s="6" t="s">
        <v>269</v>
      </c>
      <c r="E232" s="5" t="s">
        <v>16</v>
      </c>
      <c r="F232" s="273">
        <v>5</v>
      </c>
      <c r="G232" s="273">
        <v>7687.69</v>
      </c>
      <c r="H232" s="18">
        <f t="shared" si="22"/>
        <v>38438.449999999997</v>
      </c>
      <c r="I232" s="18">
        <f t="shared" si="23"/>
        <v>43051.063999999998</v>
      </c>
      <c r="J232" s="100" t="s">
        <v>252</v>
      </c>
      <c r="K232" s="100" t="s">
        <v>17</v>
      </c>
      <c r="L232" s="100" t="s">
        <v>14</v>
      </c>
    </row>
    <row r="233" spans="1:12" ht="45" x14ac:dyDescent="0.25">
      <c r="A233" s="32">
        <v>43</v>
      </c>
      <c r="B233" s="6" t="s">
        <v>181</v>
      </c>
      <c r="C233" s="101" t="s">
        <v>36</v>
      </c>
      <c r="D233" s="6" t="s">
        <v>232</v>
      </c>
      <c r="E233" s="5" t="s">
        <v>16</v>
      </c>
      <c r="F233" s="273">
        <v>40</v>
      </c>
      <c r="G233" s="273">
        <v>392.8571</v>
      </c>
      <c r="H233" s="18">
        <f t="shared" si="22"/>
        <v>15714.284</v>
      </c>
      <c r="I233" s="18">
        <f t="shared" si="23"/>
        <v>17599.998080000001</v>
      </c>
      <c r="J233" s="100" t="s">
        <v>60</v>
      </c>
      <c r="K233" s="100" t="s">
        <v>17</v>
      </c>
      <c r="L233" s="100" t="s">
        <v>14</v>
      </c>
    </row>
    <row r="234" spans="1:12" ht="60" customHeight="1" x14ac:dyDescent="0.25">
      <c r="A234" s="32">
        <v>44</v>
      </c>
      <c r="B234" s="6" t="s">
        <v>182</v>
      </c>
      <c r="C234" s="101" t="s">
        <v>36</v>
      </c>
      <c r="D234" s="6" t="s">
        <v>270</v>
      </c>
      <c r="E234" s="5" t="s">
        <v>16</v>
      </c>
      <c r="F234" s="273">
        <v>120</v>
      </c>
      <c r="G234" s="273">
        <v>385.98</v>
      </c>
      <c r="H234" s="18">
        <f t="shared" si="22"/>
        <v>46317.600000000006</v>
      </c>
      <c r="I234" s="18">
        <f t="shared" si="23"/>
        <v>51875.712000000014</v>
      </c>
      <c r="J234" s="100" t="s">
        <v>60</v>
      </c>
      <c r="K234" s="100" t="s">
        <v>17</v>
      </c>
      <c r="L234" s="100" t="s">
        <v>14</v>
      </c>
    </row>
    <row r="235" spans="1:12" ht="45.75" x14ac:dyDescent="0.25">
      <c r="A235" s="32">
        <v>45</v>
      </c>
      <c r="B235" s="6" t="s">
        <v>183</v>
      </c>
      <c r="C235" s="101" t="s">
        <v>36</v>
      </c>
      <c r="D235" s="6" t="s">
        <v>253</v>
      </c>
      <c r="E235" s="5"/>
      <c r="F235" s="273" t="s">
        <v>0</v>
      </c>
      <c r="G235" s="273"/>
      <c r="H235" s="18"/>
      <c r="I235" s="18"/>
      <c r="J235" s="233" t="s">
        <v>713</v>
      </c>
      <c r="K235" s="100"/>
      <c r="L235" s="100"/>
    </row>
    <row r="236" spans="1:12" ht="66.75" customHeight="1" x14ac:dyDescent="0.25">
      <c r="A236" s="32">
        <v>46</v>
      </c>
      <c r="B236" s="6" t="s">
        <v>184</v>
      </c>
      <c r="C236" s="101" t="s">
        <v>36</v>
      </c>
      <c r="D236" s="6" t="s">
        <v>233</v>
      </c>
      <c r="E236" s="5"/>
      <c r="F236" s="273" t="s">
        <v>0</v>
      </c>
      <c r="G236" s="273"/>
      <c r="H236" s="18"/>
      <c r="I236" s="18"/>
      <c r="J236" s="233" t="s">
        <v>713</v>
      </c>
      <c r="K236" s="100"/>
      <c r="L236" s="100"/>
    </row>
    <row r="237" spans="1:12" ht="99.75" customHeight="1" x14ac:dyDescent="0.25">
      <c r="A237" s="32">
        <v>47</v>
      </c>
      <c r="B237" s="6" t="s">
        <v>185</v>
      </c>
      <c r="C237" s="101" t="s">
        <v>36</v>
      </c>
      <c r="D237" s="6" t="s">
        <v>271</v>
      </c>
      <c r="E237" s="5" t="s">
        <v>16</v>
      </c>
      <c r="F237" s="54">
        <v>788</v>
      </c>
      <c r="G237" s="54">
        <v>50.089300000000001</v>
      </c>
      <c r="H237" s="18">
        <f t="shared" si="22"/>
        <v>39470.368399999999</v>
      </c>
      <c r="I237" s="18">
        <f t="shared" si="23"/>
        <v>44206.812608</v>
      </c>
      <c r="J237" s="100" t="s">
        <v>60</v>
      </c>
      <c r="K237" s="100" t="s">
        <v>17</v>
      </c>
      <c r="L237" s="100" t="s">
        <v>14</v>
      </c>
    </row>
    <row r="238" spans="1:12" ht="58.5" customHeight="1" x14ac:dyDescent="0.25">
      <c r="A238" s="32">
        <v>48</v>
      </c>
      <c r="B238" s="6" t="s">
        <v>186</v>
      </c>
      <c r="C238" s="101" t="s">
        <v>36</v>
      </c>
      <c r="D238" s="6" t="s">
        <v>234</v>
      </c>
      <c r="E238" s="5" t="s">
        <v>249</v>
      </c>
      <c r="F238" s="54">
        <v>120</v>
      </c>
      <c r="G238" s="54">
        <v>180.71430000000001</v>
      </c>
      <c r="H238" s="18">
        <f t="shared" si="22"/>
        <v>21685.716</v>
      </c>
      <c r="I238" s="18">
        <f t="shared" si="23"/>
        <v>24288.001920000002</v>
      </c>
      <c r="J238" s="100" t="s">
        <v>60</v>
      </c>
      <c r="K238" s="100" t="s">
        <v>17</v>
      </c>
      <c r="L238" s="100" t="s">
        <v>14</v>
      </c>
    </row>
    <row r="239" spans="1:12" ht="58.5" customHeight="1" x14ac:dyDescent="0.25">
      <c r="A239" s="32">
        <v>49</v>
      </c>
      <c r="B239" s="6" t="s">
        <v>187</v>
      </c>
      <c r="C239" s="101" t="s">
        <v>36</v>
      </c>
      <c r="D239" s="6" t="s">
        <v>272</v>
      </c>
      <c r="E239" s="5" t="s">
        <v>16</v>
      </c>
      <c r="F239" s="54">
        <v>30</v>
      </c>
      <c r="G239" s="54">
        <v>51.07</v>
      </c>
      <c r="H239" s="18">
        <f t="shared" si="22"/>
        <v>1532.1</v>
      </c>
      <c r="I239" s="18">
        <f t="shared" si="23"/>
        <v>1715.952</v>
      </c>
      <c r="J239" s="100" t="s">
        <v>60</v>
      </c>
      <c r="K239" s="100" t="s">
        <v>17</v>
      </c>
      <c r="L239" s="100" t="s">
        <v>14</v>
      </c>
    </row>
    <row r="240" spans="1:12" ht="70.5" customHeight="1" x14ac:dyDescent="0.25">
      <c r="A240" s="32">
        <v>50</v>
      </c>
      <c r="B240" s="6" t="s">
        <v>188</v>
      </c>
      <c r="C240" s="101" t="s">
        <v>36</v>
      </c>
      <c r="D240" s="6" t="s">
        <v>235</v>
      </c>
      <c r="E240" s="5" t="s">
        <v>16</v>
      </c>
      <c r="F240" s="54">
        <v>49</v>
      </c>
      <c r="G240" s="54">
        <v>239.88</v>
      </c>
      <c r="H240" s="18">
        <f t="shared" si="22"/>
        <v>11754.119999999999</v>
      </c>
      <c r="I240" s="18">
        <f t="shared" si="23"/>
        <v>13164.6144</v>
      </c>
      <c r="J240" s="100" t="s">
        <v>60</v>
      </c>
      <c r="K240" s="100" t="s">
        <v>17</v>
      </c>
      <c r="L240" s="100" t="s">
        <v>14</v>
      </c>
    </row>
    <row r="241" spans="1:12" ht="70.5" customHeight="1" x14ac:dyDescent="0.25">
      <c r="A241" s="32">
        <v>51</v>
      </c>
      <c r="B241" s="6" t="s">
        <v>189</v>
      </c>
      <c r="C241" s="101" t="s">
        <v>36</v>
      </c>
      <c r="D241" s="6" t="s">
        <v>236</v>
      </c>
      <c r="E241" s="5" t="s">
        <v>16</v>
      </c>
      <c r="F241" s="54">
        <v>20</v>
      </c>
      <c r="G241" s="54">
        <v>207.3</v>
      </c>
      <c r="H241" s="18">
        <f t="shared" si="22"/>
        <v>4146</v>
      </c>
      <c r="I241" s="18">
        <f t="shared" si="23"/>
        <v>4643.5200000000004</v>
      </c>
      <c r="J241" s="100" t="s">
        <v>60</v>
      </c>
      <c r="K241" s="100" t="s">
        <v>17</v>
      </c>
      <c r="L241" s="100" t="s">
        <v>14</v>
      </c>
    </row>
    <row r="242" spans="1:12" ht="53.25" customHeight="1" x14ac:dyDescent="0.25">
      <c r="A242" s="32">
        <v>52</v>
      </c>
      <c r="B242" s="6" t="s">
        <v>190</v>
      </c>
      <c r="C242" s="101" t="s">
        <v>36</v>
      </c>
      <c r="D242" s="6" t="s">
        <v>237</v>
      </c>
      <c r="E242" s="5" t="s">
        <v>250</v>
      </c>
      <c r="F242" s="54">
        <v>50</v>
      </c>
      <c r="G242" s="54">
        <v>58.928600000000003</v>
      </c>
      <c r="H242" s="18">
        <f t="shared" si="22"/>
        <v>2946.4300000000003</v>
      </c>
      <c r="I242" s="18">
        <f t="shared" si="23"/>
        <v>3300.0016000000005</v>
      </c>
      <c r="J242" s="100" t="s">
        <v>60</v>
      </c>
      <c r="K242" s="100" t="s">
        <v>17</v>
      </c>
      <c r="L242" s="100" t="s">
        <v>14</v>
      </c>
    </row>
    <row r="243" spans="1:12" ht="45.75" x14ac:dyDescent="0.25">
      <c r="A243" s="32">
        <v>53</v>
      </c>
      <c r="B243" s="6" t="s">
        <v>191</v>
      </c>
      <c r="C243" s="101" t="s">
        <v>36</v>
      </c>
      <c r="D243" s="6" t="s">
        <v>238</v>
      </c>
      <c r="E243" s="5"/>
      <c r="F243" s="273" t="s">
        <v>0</v>
      </c>
      <c r="G243" s="273"/>
      <c r="H243" s="18"/>
      <c r="I243" s="18"/>
      <c r="J243" s="233" t="s">
        <v>713</v>
      </c>
      <c r="K243" s="100"/>
      <c r="L243" s="100"/>
    </row>
    <row r="244" spans="1:12" ht="71.25" customHeight="1" x14ac:dyDescent="0.25">
      <c r="A244" s="32">
        <v>54</v>
      </c>
      <c r="B244" s="6" t="s">
        <v>192</v>
      </c>
      <c r="C244" s="101" t="s">
        <v>36</v>
      </c>
      <c r="D244" s="7" t="s">
        <v>273</v>
      </c>
      <c r="E244" s="5" t="s">
        <v>16</v>
      </c>
      <c r="F244" s="54">
        <v>985</v>
      </c>
      <c r="G244" s="54">
        <v>39.285699999999999</v>
      </c>
      <c r="H244" s="18">
        <f t="shared" si="22"/>
        <v>38696.414499999999</v>
      </c>
      <c r="I244" s="18">
        <f t="shared" si="23"/>
        <v>43339.984240000005</v>
      </c>
      <c r="J244" s="100" t="s">
        <v>60</v>
      </c>
      <c r="K244" s="100" t="s">
        <v>17</v>
      </c>
      <c r="L244" s="100" t="s">
        <v>14</v>
      </c>
    </row>
    <row r="245" spans="1:12" ht="45" x14ac:dyDescent="0.25">
      <c r="A245" s="32">
        <v>55</v>
      </c>
      <c r="B245" s="6" t="s">
        <v>193</v>
      </c>
      <c r="C245" s="101" t="s">
        <v>36</v>
      </c>
      <c r="D245" s="6" t="s">
        <v>239</v>
      </c>
      <c r="E245" s="5" t="s">
        <v>16</v>
      </c>
      <c r="F245" s="54">
        <v>60</v>
      </c>
      <c r="G245" s="54">
        <v>170.5</v>
      </c>
      <c r="H245" s="18">
        <f t="shared" si="22"/>
        <v>10230</v>
      </c>
      <c r="I245" s="18">
        <f t="shared" si="23"/>
        <v>11457.6</v>
      </c>
      <c r="J245" s="100" t="s">
        <v>60</v>
      </c>
      <c r="K245" s="100" t="s">
        <v>17</v>
      </c>
      <c r="L245" s="100" t="s">
        <v>14</v>
      </c>
    </row>
    <row r="246" spans="1:12" ht="45" x14ac:dyDescent="0.25">
      <c r="A246" s="32">
        <v>56</v>
      </c>
      <c r="B246" s="6" t="s">
        <v>194</v>
      </c>
      <c r="C246" s="101" t="s">
        <v>36</v>
      </c>
      <c r="D246" s="6" t="s">
        <v>240</v>
      </c>
      <c r="E246" s="5" t="s">
        <v>16</v>
      </c>
      <c r="F246" s="267">
        <v>40</v>
      </c>
      <c r="G246" s="54">
        <v>110</v>
      </c>
      <c r="H246" s="18">
        <f t="shared" si="22"/>
        <v>4400</v>
      </c>
      <c r="I246" s="18">
        <f t="shared" si="23"/>
        <v>4928.0000000000009</v>
      </c>
      <c r="J246" s="100" t="s">
        <v>60</v>
      </c>
      <c r="K246" s="100" t="s">
        <v>17</v>
      </c>
      <c r="L246" s="100" t="s">
        <v>14</v>
      </c>
    </row>
    <row r="247" spans="1:12" ht="49.5" customHeight="1" x14ac:dyDescent="0.25">
      <c r="A247" s="32">
        <v>57</v>
      </c>
      <c r="B247" s="6" t="s">
        <v>195</v>
      </c>
      <c r="C247" s="101" t="s">
        <v>36</v>
      </c>
      <c r="D247" s="6" t="s">
        <v>241</v>
      </c>
      <c r="E247" s="5" t="s">
        <v>251</v>
      </c>
      <c r="F247" s="267">
        <v>50</v>
      </c>
      <c r="G247" s="54">
        <v>49.107100000000003</v>
      </c>
      <c r="H247" s="18">
        <f t="shared" si="22"/>
        <v>2455.355</v>
      </c>
      <c r="I247" s="18">
        <f t="shared" si="23"/>
        <v>2749.9976000000001</v>
      </c>
      <c r="J247" s="100" t="s">
        <v>60</v>
      </c>
      <c r="K247" s="100" t="s">
        <v>17</v>
      </c>
      <c r="L247" s="100" t="s">
        <v>14</v>
      </c>
    </row>
    <row r="248" spans="1:12" ht="45" x14ac:dyDescent="0.25">
      <c r="A248" s="32">
        <v>58</v>
      </c>
      <c r="B248" s="6" t="s">
        <v>196</v>
      </c>
      <c r="C248" s="101" t="s">
        <v>36</v>
      </c>
      <c r="D248" s="6" t="s">
        <v>242</v>
      </c>
      <c r="E248" s="5" t="s">
        <v>251</v>
      </c>
      <c r="F248" s="54">
        <v>30</v>
      </c>
      <c r="G248" s="54">
        <v>84.464299999999994</v>
      </c>
      <c r="H248" s="18">
        <f t="shared" si="22"/>
        <v>2533.9289999999996</v>
      </c>
      <c r="I248" s="18">
        <f t="shared" si="23"/>
        <v>2838.0004799999997</v>
      </c>
      <c r="J248" s="100" t="s">
        <v>60</v>
      </c>
      <c r="K248" s="100" t="s">
        <v>17</v>
      </c>
      <c r="L248" s="100" t="s">
        <v>14</v>
      </c>
    </row>
    <row r="249" spans="1:12" ht="51.75" customHeight="1" x14ac:dyDescent="0.25">
      <c r="A249" s="32">
        <v>59</v>
      </c>
      <c r="B249" s="6" t="s">
        <v>197</v>
      </c>
      <c r="C249" s="101" t="s">
        <v>36</v>
      </c>
      <c r="D249" s="6" t="s">
        <v>243</v>
      </c>
      <c r="E249" s="5" t="s">
        <v>249</v>
      </c>
      <c r="F249" s="54">
        <v>200</v>
      </c>
      <c r="G249" s="54">
        <v>242</v>
      </c>
      <c r="H249" s="18">
        <f t="shared" si="22"/>
        <v>48400</v>
      </c>
      <c r="I249" s="18">
        <f t="shared" si="23"/>
        <v>54208.000000000007</v>
      </c>
      <c r="J249" s="100" t="s">
        <v>60</v>
      </c>
      <c r="K249" s="100" t="s">
        <v>17</v>
      </c>
      <c r="L249" s="100" t="s">
        <v>14</v>
      </c>
    </row>
    <row r="250" spans="1:12" ht="66.75" customHeight="1" x14ac:dyDescent="0.25">
      <c r="A250" s="32">
        <v>60</v>
      </c>
      <c r="B250" s="6" t="s">
        <v>198</v>
      </c>
      <c r="C250" s="101" t="s">
        <v>36</v>
      </c>
      <c r="D250" s="6" t="s">
        <v>274</v>
      </c>
      <c r="E250" s="5" t="s">
        <v>249</v>
      </c>
      <c r="F250" s="54">
        <v>100</v>
      </c>
      <c r="G250" s="54">
        <v>242</v>
      </c>
      <c r="H250" s="18">
        <f t="shared" si="22"/>
        <v>24200</v>
      </c>
      <c r="I250" s="18">
        <f t="shared" si="23"/>
        <v>27104.000000000004</v>
      </c>
      <c r="J250" s="100" t="s">
        <v>60</v>
      </c>
      <c r="K250" s="100" t="s">
        <v>17</v>
      </c>
      <c r="L250" s="100" t="s">
        <v>14</v>
      </c>
    </row>
    <row r="251" spans="1:12" ht="108.75" customHeight="1" x14ac:dyDescent="0.25">
      <c r="A251" s="32">
        <v>61</v>
      </c>
      <c r="B251" s="6" t="s">
        <v>199</v>
      </c>
      <c r="C251" s="101" t="s">
        <v>36</v>
      </c>
      <c r="D251" s="6" t="s">
        <v>275</v>
      </c>
      <c r="E251" s="5" t="s">
        <v>16</v>
      </c>
      <c r="F251" s="54">
        <v>591</v>
      </c>
      <c r="G251" s="54">
        <v>39.285699999999999</v>
      </c>
      <c r="H251" s="18">
        <f t="shared" si="22"/>
        <v>23217.848699999999</v>
      </c>
      <c r="I251" s="18">
        <f t="shared" si="23"/>
        <v>26003.990544</v>
      </c>
      <c r="J251" s="100" t="s">
        <v>60</v>
      </c>
      <c r="K251" s="100" t="s">
        <v>17</v>
      </c>
      <c r="L251" s="100" t="s">
        <v>14</v>
      </c>
    </row>
    <row r="252" spans="1:12" ht="64.5" customHeight="1" x14ac:dyDescent="0.25">
      <c r="A252" s="32">
        <v>62</v>
      </c>
      <c r="B252" s="6" t="s">
        <v>200</v>
      </c>
      <c r="C252" s="101" t="s">
        <v>36</v>
      </c>
      <c r="D252" s="6" t="s">
        <v>276</v>
      </c>
      <c r="E252" s="5" t="s">
        <v>16</v>
      </c>
      <c r="F252" s="267">
        <v>34</v>
      </c>
      <c r="G252" s="54">
        <v>5330.63</v>
      </c>
      <c r="H252" s="18">
        <f t="shared" si="22"/>
        <v>181241.42</v>
      </c>
      <c r="I252" s="18">
        <f t="shared" si="23"/>
        <v>202990.39040000003</v>
      </c>
      <c r="J252" s="100" t="s">
        <v>60</v>
      </c>
      <c r="K252" s="100" t="s">
        <v>17</v>
      </c>
      <c r="L252" s="100" t="s">
        <v>14</v>
      </c>
    </row>
    <row r="253" spans="1:12" ht="57" customHeight="1" x14ac:dyDescent="0.25">
      <c r="A253" s="32">
        <v>63</v>
      </c>
      <c r="B253" s="6" t="s">
        <v>201</v>
      </c>
      <c r="C253" s="101" t="s">
        <v>36</v>
      </c>
      <c r="D253" s="6" t="s">
        <v>244</v>
      </c>
      <c r="E253" s="5"/>
      <c r="F253" s="279" t="s">
        <v>0</v>
      </c>
      <c r="G253" s="273"/>
      <c r="H253" s="18"/>
      <c r="I253" s="18"/>
      <c r="J253" s="233" t="s">
        <v>713</v>
      </c>
      <c r="K253" s="100"/>
      <c r="L253" s="100"/>
    </row>
    <row r="254" spans="1:12" ht="51.75" customHeight="1" x14ac:dyDescent="0.25">
      <c r="A254" s="32">
        <v>64</v>
      </c>
      <c r="B254" s="6" t="s">
        <v>202</v>
      </c>
      <c r="C254" s="101" t="s">
        <v>36</v>
      </c>
      <c r="D254" s="9" t="s">
        <v>245</v>
      </c>
      <c r="E254" s="5" t="s">
        <v>16</v>
      </c>
      <c r="F254" s="54">
        <v>94</v>
      </c>
      <c r="G254" s="54">
        <v>55</v>
      </c>
      <c r="H254" s="18">
        <f t="shared" si="22"/>
        <v>5170</v>
      </c>
      <c r="I254" s="18">
        <f t="shared" si="23"/>
        <v>5790.4000000000005</v>
      </c>
      <c r="J254" s="100" t="s">
        <v>60</v>
      </c>
      <c r="K254" s="100" t="s">
        <v>17</v>
      </c>
      <c r="L254" s="100" t="s">
        <v>14</v>
      </c>
    </row>
    <row r="255" spans="1:12" ht="53.25" customHeight="1" x14ac:dyDescent="0.25">
      <c r="A255" s="32">
        <v>65</v>
      </c>
      <c r="B255" s="6" t="s">
        <v>203</v>
      </c>
      <c r="C255" s="101" t="s">
        <v>36</v>
      </c>
      <c r="D255" s="6" t="s">
        <v>246</v>
      </c>
      <c r="E255" s="5" t="s">
        <v>16</v>
      </c>
      <c r="F255" s="54">
        <v>9</v>
      </c>
      <c r="G255" s="54">
        <v>21</v>
      </c>
      <c r="H255" s="18">
        <f t="shared" ref="H255:H258" si="24">F255*G255</f>
        <v>189</v>
      </c>
      <c r="I255" s="18">
        <f t="shared" si="23"/>
        <v>211.68</v>
      </c>
      <c r="J255" s="100" t="s">
        <v>60</v>
      </c>
      <c r="K255" s="100" t="s">
        <v>17</v>
      </c>
      <c r="L255" s="100" t="s">
        <v>14</v>
      </c>
    </row>
    <row r="256" spans="1:12" ht="45.75" x14ac:dyDescent="0.25">
      <c r="A256" s="32">
        <v>66</v>
      </c>
      <c r="B256" s="6" t="s">
        <v>204</v>
      </c>
      <c r="C256" s="101" t="s">
        <v>36</v>
      </c>
      <c r="D256" s="6" t="s">
        <v>247</v>
      </c>
      <c r="E256" s="5"/>
      <c r="F256" s="273"/>
      <c r="G256" s="273"/>
      <c r="H256" s="18"/>
      <c r="I256" s="18"/>
      <c r="J256" s="233" t="s">
        <v>713</v>
      </c>
      <c r="K256" s="100"/>
      <c r="L256" s="100"/>
    </row>
    <row r="257" spans="1:12" ht="45" x14ac:dyDescent="0.25">
      <c r="A257" s="32">
        <v>67</v>
      </c>
      <c r="B257" s="6" t="s">
        <v>205</v>
      </c>
      <c r="C257" s="101" t="s">
        <v>36</v>
      </c>
      <c r="D257" s="6" t="s">
        <v>248</v>
      </c>
      <c r="E257" s="5" t="s">
        <v>249</v>
      </c>
      <c r="F257" s="54">
        <v>20</v>
      </c>
      <c r="G257" s="54">
        <v>533.30359999999996</v>
      </c>
      <c r="H257" s="18">
        <f t="shared" si="24"/>
        <v>10666.072</v>
      </c>
      <c r="I257" s="18">
        <f t="shared" ref="I257:I258" si="25">H257*1.12</f>
        <v>11946.000640000002</v>
      </c>
      <c r="J257" s="100" t="s">
        <v>60</v>
      </c>
      <c r="K257" s="100" t="s">
        <v>17</v>
      </c>
      <c r="L257" s="100" t="s">
        <v>14</v>
      </c>
    </row>
    <row r="258" spans="1:12" ht="45" x14ac:dyDescent="0.25">
      <c r="A258" s="32">
        <v>68</v>
      </c>
      <c r="B258" s="6" t="s">
        <v>206</v>
      </c>
      <c r="C258" s="101" t="s">
        <v>36</v>
      </c>
      <c r="D258" s="6" t="s">
        <v>277</v>
      </c>
      <c r="E258" s="5" t="s">
        <v>249</v>
      </c>
      <c r="F258" s="54">
        <v>50</v>
      </c>
      <c r="G258" s="54">
        <v>222.2</v>
      </c>
      <c r="H258" s="18">
        <f t="shared" si="24"/>
        <v>11110</v>
      </c>
      <c r="I258" s="18">
        <f t="shared" si="25"/>
        <v>12443.2</v>
      </c>
      <c r="J258" s="100" t="s">
        <v>60</v>
      </c>
      <c r="K258" s="100" t="s">
        <v>17</v>
      </c>
      <c r="L258" s="100" t="s">
        <v>14</v>
      </c>
    </row>
    <row r="259" spans="1:12" ht="74.25" customHeight="1" x14ac:dyDescent="0.25">
      <c r="A259" s="32">
        <v>69</v>
      </c>
      <c r="B259" s="100" t="s">
        <v>22</v>
      </c>
      <c r="C259" s="101" t="s">
        <v>36</v>
      </c>
      <c r="D259" s="100" t="s">
        <v>128</v>
      </c>
      <c r="E259" s="103" t="s">
        <v>23</v>
      </c>
      <c r="F259" s="278">
        <v>1664</v>
      </c>
      <c r="G259" s="18">
        <v>446</v>
      </c>
      <c r="H259" s="18">
        <f t="shared" ref="H259:H264" si="26">F259*G259</f>
        <v>742144</v>
      </c>
      <c r="I259" s="18">
        <f t="shared" ref="I259:I264" si="27">H259*1.12</f>
        <v>831201.28000000003</v>
      </c>
      <c r="J259" s="100" t="s">
        <v>60</v>
      </c>
      <c r="K259" s="100" t="s">
        <v>17</v>
      </c>
      <c r="L259" s="101" t="s">
        <v>14</v>
      </c>
    </row>
    <row r="260" spans="1:12" ht="83.25" customHeight="1" x14ac:dyDescent="0.25">
      <c r="A260" s="32">
        <v>70</v>
      </c>
      <c r="B260" s="100" t="s">
        <v>42</v>
      </c>
      <c r="C260" s="101" t="s">
        <v>36</v>
      </c>
      <c r="D260" s="100" t="s">
        <v>43</v>
      </c>
      <c r="E260" s="103" t="s">
        <v>16</v>
      </c>
      <c r="F260" s="103">
        <v>75</v>
      </c>
      <c r="G260" s="18">
        <v>2232</v>
      </c>
      <c r="H260" s="18">
        <f t="shared" si="26"/>
        <v>167400</v>
      </c>
      <c r="I260" s="18">
        <f t="shared" si="27"/>
        <v>187488.00000000003</v>
      </c>
      <c r="J260" s="100" t="s">
        <v>44</v>
      </c>
      <c r="K260" s="100" t="s">
        <v>17</v>
      </c>
      <c r="L260" s="101" t="s">
        <v>14</v>
      </c>
    </row>
    <row r="261" spans="1:12" ht="73.5" customHeight="1" x14ac:dyDescent="0.25">
      <c r="A261" s="32">
        <v>71</v>
      </c>
      <c r="B261" s="100" t="s">
        <v>50</v>
      </c>
      <c r="C261" s="101" t="s">
        <v>51</v>
      </c>
      <c r="D261" s="100" t="s">
        <v>52</v>
      </c>
      <c r="E261" s="103" t="s">
        <v>53</v>
      </c>
      <c r="F261" s="103">
        <v>1</v>
      </c>
      <c r="G261" s="18">
        <v>680750</v>
      </c>
      <c r="H261" s="18">
        <f t="shared" si="26"/>
        <v>680750</v>
      </c>
      <c r="I261" s="18">
        <f t="shared" si="27"/>
        <v>762440.00000000012</v>
      </c>
      <c r="J261" s="100" t="s">
        <v>61</v>
      </c>
      <c r="K261" s="100" t="s">
        <v>17</v>
      </c>
      <c r="L261" s="101" t="s">
        <v>14</v>
      </c>
    </row>
    <row r="262" spans="1:12" ht="128.25" customHeight="1" x14ac:dyDescent="0.25">
      <c r="A262" s="32">
        <v>72</v>
      </c>
      <c r="B262" s="100" t="s">
        <v>93</v>
      </c>
      <c r="C262" s="101" t="s">
        <v>94</v>
      </c>
      <c r="D262" s="100" t="s">
        <v>52</v>
      </c>
      <c r="E262" s="103" t="s">
        <v>53</v>
      </c>
      <c r="F262" s="103">
        <v>1</v>
      </c>
      <c r="G262" s="18">
        <v>16101000</v>
      </c>
      <c r="H262" s="18">
        <f t="shared" si="26"/>
        <v>16101000</v>
      </c>
      <c r="I262" s="18">
        <f t="shared" si="27"/>
        <v>18033120</v>
      </c>
      <c r="J262" s="100" t="s">
        <v>95</v>
      </c>
      <c r="K262" s="100" t="s">
        <v>17</v>
      </c>
      <c r="L262" s="101" t="s">
        <v>14</v>
      </c>
    </row>
    <row r="263" spans="1:12" ht="128.25" customHeight="1" x14ac:dyDescent="0.25">
      <c r="A263" s="32">
        <v>73</v>
      </c>
      <c r="B263" s="100" t="s">
        <v>98</v>
      </c>
      <c r="C263" s="101" t="s">
        <v>51</v>
      </c>
      <c r="D263" s="100" t="s">
        <v>120</v>
      </c>
      <c r="E263" s="103" t="s">
        <v>53</v>
      </c>
      <c r="F263" s="103">
        <v>1</v>
      </c>
      <c r="G263" s="18">
        <v>1203485.3600000001</v>
      </c>
      <c r="H263" s="18">
        <f t="shared" si="26"/>
        <v>1203485.3600000001</v>
      </c>
      <c r="I263" s="18">
        <f t="shared" si="27"/>
        <v>1347903.6032000002</v>
      </c>
      <c r="J263" s="100" t="s">
        <v>95</v>
      </c>
      <c r="K263" s="100" t="s">
        <v>17</v>
      </c>
      <c r="L263" s="101" t="s">
        <v>14</v>
      </c>
    </row>
    <row r="264" spans="1:12" ht="128.25" customHeight="1" x14ac:dyDescent="0.25">
      <c r="A264" s="32">
        <v>74</v>
      </c>
      <c r="B264" s="100" t="s">
        <v>138</v>
      </c>
      <c r="C264" s="101" t="s">
        <v>51</v>
      </c>
      <c r="D264" s="100" t="s">
        <v>139</v>
      </c>
      <c r="E264" s="103" t="s">
        <v>53</v>
      </c>
      <c r="F264" s="103">
        <v>1</v>
      </c>
      <c r="G264" s="18">
        <v>752299.11</v>
      </c>
      <c r="H264" s="18">
        <f t="shared" si="26"/>
        <v>752299.11</v>
      </c>
      <c r="I264" s="18">
        <f t="shared" si="27"/>
        <v>842575.00320000004</v>
      </c>
      <c r="J264" s="100" t="s">
        <v>95</v>
      </c>
      <c r="K264" s="100" t="s">
        <v>17</v>
      </c>
      <c r="L264" s="101" t="s">
        <v>14</v>
      </c>
    </row>
    <row r="265" spans="1:12" ht="177" customHeight="1" x14ac:dyDescent="0.25">
      <c r="A265" s="103">
        <v>75</v>
      </c>
      <c r="B265" s="100" t="s">
        <v>129</v>
      </c>
      <c r="C265" s="101" t="s">
        <v>671</v>
      </c>
      <c r="D265" s="100" t="s">
        <v>130</v>
      </c>
      <c r="E265" s="103" t="s">
        <v>53</v>
      </c>
      <c r="F265" s="103">
        <v>1</v>
      </c>
      <c r="G265" s="18">
        <v>77597527</v>
      </c>
      <c r="H265" s="18">
        <f>G265*F265</f>
        <v>77597527</v>
      </c>
      <c r="I265" s="18">
        <f>H265*1.12</f>
        <v>86909230.24000001</v>
      </c>
      <c r="J265" s="142" t="s">
        <v>72</v>
      </c>
      <c r="K265" s="100" t="s">
        <v>17</v>
      </c>
      <c r="L265" s="101" t="s">
        <v>14</v>
      </c>
    </row>
    <row r="266" spans="1:12" ht="128.25" customHeight="1" x14ac:dyDescent="0.25">
      <c r="A266" s="32">
        <v>76</v>
      </c>
      <c r="B266" s="100" t="s">
        <v>132</v>
      </c>
      <c r="C266" s="101" t="s">
        <v>51</v>
      </c>
      <c r="D266" s="100" t="s">
        <v>133</v>
      </c>
      <c r="E266" s="103" t="s">
        <v>53</v>
      </c>
      <c r="F266" s="103">
        <v>1</v>
      </c>
      <c r="G266" s="18">
        <v>1164085</v>
      </c>
      <c r="H266" s="18">
        <f t="shared" ref="H266:H275" si="28">F266*G266</f>
        <v>1164085</v>
      </c>
      <c r="I266" s="18">
        <f t="shared" ref="I266:I282" si="29">H266*1.12</f>
        <v>1303775.2000000002</v>
      </c>
      <c r="J266" s="100" t="s">
        <v>82</v>
      </c>
      <c r="K266" s="100" t="s">
        <v>17</v>
      </c>
      <c r="L266" s="101" t="s">
        <v>14</v>
      </c>
    </row>
    <row r="267" spans="1:12" ht="133.5" customHeight="1" x14ac:dyDescent="0.25">
      <c r="A267" s="103">
        <v>77</v>
      </c>
      <c r="B267" s="100" t="s">
        <v>279</v>
      </c>
      <c r="C267" s="101" t="s">
        <v>51</v>
      </c>
      <c r="D267" s="34" t="s">
        <v>287</v>
      </c>
      <c r="E267" s="103" t="s">
        <v>53</v>
      </c>
      <c r="F267" s="103">
        <v>1</v>
      </c>
      <c r="G267" s="35">
        <v>5459432</v>
      </c>
      <c r="H267" s="18">
        <f t="shared" si="28"/>
        <v>5459432</v>
      </c>
      <c r="I267" s="18">
        <f t="shared" si="29"/>
        <v>6114563.8400000008</v>
      </c>
      <c r="J267" s="100" t="s">
        <v>291</v>
      </c>
      <c r="K267" s="100" t="s">
        <v>17</v>
      </c>
      <c r="L267" s="101" t="s">
        <v>14</v>
      </c>
    </row>
    <row r="268" spans="1:12" ht="113.25" customHeight="1" x14ac:dyDescent="0.25">
      <c r="A268" s="103">
        <v>78</v>
      </c>
      <c r="B268" s="100" t="s">
        <v>280</v>
      </c>
      <c r="C268" s="101" t="s">
        <v>51</v>
      </c>
      <c r="D268" s="34" t="s">
        <v>288</v>
      </c>
      <c r="E268" s="103" t="s">
        <v>53</v>
      </c>
      <c r="F268" s="103">
        <v>1</v>
      </c>
      <c r="G268" s="35">
        <v>4268351</v>
      </c>
      <c r="H268" s="18">
        <f t="shared" si="28"/>
        <v>4268351</v>
      </c>
      <c r="I268" s="18">
        <f t="shared" si="29"/>
        <v>4780553.12</v>
      </c>
      <c r="J268" s="100" t="s">
        <v>82</v>
      </c>
      <c r="K268" s="100" t="s">
        <v>17</v>
      </c>
      <c r="L268" s="101" t="s">
        <v>14</v>
      </c>
    </row>
    <row r="269" spans="1:12" ht="189" customHeight="1" x14ac:dyDescent="0.25">
      <c r="A269" s="103">
        <v>79</v>
      </c>
      <c r="B269" s="100" t="s">
        <v>292</v>
      </c>
      <c r="C269" s="101" t="s">
        <v>51</v>
      </c>
      <c r="D269" s="100" t="s">
        <v>290</v>
      </c>
      <c r="E269" s="103" t="s">
        <v>53</v>
      </c>
      <c r="F269" s="103">
        <v>1</v>
      </c>
      <c r="G269" s="18">
        <v>3941428</v>
      </c>
      <c r="H269" s="18">
        <f t="shared" si="28"/>
        <v>3941428</v>
      </c>
      <c r="I269" s="18">
        <f t="shared" si="29"/>
        <v>4414399.3600000003</v>
      </c>
      <c r="J269" s="100" t="s">
        <v>291</v>
      </c>
      <c r="K269" s="100" t="s">
        <v>17</v>
      </c>
      <c r="L269" s="101" t="s">
        <v>14</v>
      </c>
    </row>
    <row r="270" spans="1:12" ht="149.25" customHeight="1" x14ac:dyDescent="0.25">
      <c r="A270" s="89">
        <v>80</v>
      </c>
      <c r="B270" s="100" t="s">
        <v>300</v>
      </c>
      <c r="C270" s="101" t="s">
        <v>51</v>
      </c>
      <c r="D270" s="100" t="s">
        <v>139</v>
      </c>
      <c r="E270" s="103" t="s">
        <v>53</v>
      </c>
      <c r="F270" s="103">
        <v>1</v>
      </c>
      <c r="G270" s="18">
        <v>902767.86</v>
      </c>
      <c r="H270" s="18">
        <f t="shared" si="28"/>
        <v>902767.86</v>
      </c>
      <c r="I270" s="18">
        <f t="shared" si="29"/>
        <v>1011100.0032</v>
      </c>
      <c r="J270" s="100" t="s">
        <v>61</v>
      </c>
      <c r="K270" s="100" t="s">
        <v>17</v>
      </c>
      <c r="L270" s="101" t="s">
        <v>14</v>
      </c>
    </row>
    <row r="271" spans="1:12" ht="149.25" customHeight="1" x14ac:dyDescent="0.25">
      <c r="A271" s="89">
        <v>81</v>
      </c>
      <c r="B271" s="100" t="s">
        <v>301</v>
      </c>
      <c r="C271" s="101" t="s">
        <v>51</v>
      </c>
      <c r="D271" s="100" t="s">
        <v>139</v>
      </c>
      <c r="E271" s="103" t="s">
        <v>53</v>
      </c>
      <c r="F271" s="103">
        <v>1</v>
      </c>
      <c r="G271" s="18">
        <v>107250</v>
      </c>
      <c r="H271" s="18">
        <f t="shared" si="28"/>
        <v>107250</v>
      </c>
      <c r="I271" s="18">
        <f t="shared" si="29"/>
        <v>120120.00000000001</v>
      </c>
      <c r="J271" s="100" t="s">
        <v>95</v>
      </c>
      <c r="K271" s="100" t="s">
        <v>17</v>
      </c>
      <c r="L271" s="101" t="s">
        <v>14</v>
      </c>
    </row>
    <row r="272" spans="1:12" ht="149.25" customHeight="1" x14ac:dyDescent="0.25">
      <c r="A272" s="89">
        <v>82</v>
      </c>
      <c r="B272" s="100" t="s">
        <v>302</v>
      </c>
      <c r="C272" s="101" t="s">
        <v>94</v>
      </c>
      <c r="D272" s="100" t="s">
        <v>303</v>
      </c>
      <c r="E272" s="103" t="s">
        <v>53</v>
      </c>
      <c r="F272" s="103">
        <v>1</v>
      </c>
      <c r="G272" s="18">
        <v>12584500</v>
      </c>
      <c r="H272" s="18">
        <f t="shared" si="28"/>
        <v>12584500</v>
      </c>
      <c r="I272" s="18">
        <f t="shared" si="29"/>
        <v>14094640.000000002</v>
      </c>
      <c r="J272" s="100" t="s">
        <v>304</v>
      </c>
      <c r="K272" s="100" t="s">
        <v>323</v>
      </c>
      <c r="L272" s="101" t="s">
        <v>14</v>
      </c>
    </row>
    <row r="273" spans="1:12" ht="149.25" customHeight="1" x14ac:dyDescent="0.25">
      <c r="A273" s="103">
        <v>83</v>
      </c>
      <c r="B273" s="100" t="s">
        <v>313</v>
      </c>
      <c r="C273" s="101" t="s">
        <v>51</v>
      </c>
      <c r="D273" s="100" t="s">
        <v>314</v>
      </c>
      <c r="E273" s="103" t="s">
        <v>53</v>
      </c>
      <c r="F273" s="103">
        <v>1</v>
      </c>
      <c r="G273" s="18">
        <v>2836621</v>
      </c>
      <c r="H273" s="18">
        <f t="shared" si="28"/>
        <v>2836621</v>
      </c>
      <c r="I273" s="18">
        <f t="shared" si="29"/>
        <v>3177015.5200000005</v>
      </c>
      <c r="J273" s="100" t="s">
        <v>291</v>
      </c>
      <c r="K273" s="100" t="s">
        <v>17</v>
      </c>
      <c r="L273" s="101" t="s">
        <v>14</v>
      </c>
    </row>
    <row r="274" spans="1:12" ht="149.25" customHeight="1" x14ac:dyDescent="0.25">
      <c r="A274" s="89">
        <v>84</v>
      </c>
      <c r="B274" s="100" t="s">
        <v>342</v>
      </c>
      <c r="C274" s="100" t="s">
        <v>51</v>
      </c>
      <c r="D274" s="100" t="s">
        <v>344</v>
      </c>
      <c r="E274" s="100" t="s">
        <v>11</v>
      </c>
      <c r="F274" s="103">
        <v>1</v>
      </c>
      <c r="G274" s="18">
        <v>3724136.61</v>
      </c>
      <c r="H274" s="18">
        <f t="shared" si="28"/>
        <v>3724136.61</v>
      </c>
      <c r="I274" s="18">
        <f t="shared" si="29"/>
        <v>4171033.0032000002</v>
      </c>
      <c r="J274" s="98" t="s">
        <v>291</v>
      </c>
      <c r="K274" s="100" t="s">
        <v>17</v>
      </c>
      <c r="L274" s="101" t="s">
        <v>14</v>
      </c>
    </row>
    <row r="275" spans="1:12" ht="149.25" customHeight="1" x14ac:dyDescent="0.25">
      <c r="A275" s="89">
        <v>85</v>
      </c>
      <c r="B275" s="100" t="s">
        <v>343</v>
      </c>
      <c r="C275" s="100" t="s">
        <v>51</v>
      </c>
      <c r="D275" s="100" t="s">
        <v>345</v>
      </c>
      <c r="E275" s="100" t="s">
        <v>11</v>
      </c>
      <c r="F275" s="103">
        <v>1</v>
      </c>
      <c r="G275" s="18">
        <v>287299.11</v>
      </c>
      <c r="H275" s="18">
        <f t="shared" si="28"/>
        <v>287299.11</v>
      </c>
      <c r="I275" s="18">
        <f t="shared" si="29"/>
        <v>321775.00320000004</v>
      </c>
      <c r="J275" s="98" t="s">
        <v>82</v>
      </c>
      <c r="K275" s="100" t="s">
        <v>17</v>
      </c>
      <c r="L275" s="101" t="s">
        <v>14</v>
      </c>
    </row>
    <row r="276" spans="1:12" ht="149.25" customHeight="1" x14ac:dyDescent="0.25">
      <c r="A276" s="89">
        <v>86</v>
      </c>
      <c r="B276" s="100" t="s">
        <v>328</v>
      </c>
      <c r="C276" s="100" t="s">
        <v>51</v>
      </c>
      <c r="D276" s="100" t="s">
        <v>139</v>
      </c>
      <c r="E276" s="100" t="s">
        <v>11</v>
      </c>
      <c r="F276" s="103">
        <v>1</v>
      </c>
      <c r="G276" s="123">
        <v>109795</v>
      </c>
      <c r="H276" s="98">
        <f>F276*G276</f>
        <v>109795</v>
      </c>
      <c r="I276" s="18">
        <f t="shared" si="29"/>
        <v>122970.40000000001</v>
      </c>
      <c r="J276" s="98" t="s">
        <v>95</v>
      </c>
      <c r="K276" s="100" t="s">
        <v>17</v>
      </c>
      <c r="L276" s="101" t="s">
        <v>14</v>
      </c>
    </row>
    <row r="277" spans="1:12" ht="149.25" customHeight="1" x14ac:dyDescent="0.25">
      <c r="A277" s="103">
        <v>87</v>
      </c>
      <c r="B277" s="100" t="s">
        <v>329</v>
      </c>
      <c r="C277" s="100" t="s">
        <v>51</v>
      </c>
      <c r="D277" s="100" t="s">
        <v>330</v>
      </c>
      <c r="E277" s="100" t="s">
        <v>11</v>
      </c>
      <c r="F277" s="103">
        <v>1</v>
      </c>
      <c r="G277" s="123">
        <v>3579438</v>
      </c>
      <c r="H277" s="98">
        <f>F277*G277</f>
        <v>3579438</v>
      </c>
      <c r="I277" s="18">
        <f t="shared" si="29"/>
        <v>4008970.5600000005</v>
      </c>
      <c r="J277" s="98" t="s">
        <v>95</v>
      </c>
      <c r="K277" s="100" t="s">
        <v>17</v>
      </c>
      <c r="L277" s="101" t="s">
        <v>14</v>
      </c>
    </row>
    <row r="278" spans="1:12" ht="149.25" customHeight="1" x14ac:dyDescent="0.25">
      <c r="A278" s="89">
        <v>88</v>
      </c>
      <c r="B278" s="100" t="s">
        <v>331</v>
      </c>
      <c r="C278" s="100" t="s">
        <v>51</v>
      </c>
      <c r="D278" s="100" t="s">
        <v>332</v>
      </c>
      <c r="E278" s="100" t="s">
        <v>11</v>
      </c>
      <c r="F278" s="103">
        <v>1</v>
      </c>
      <c r="G278" s="20">
        <v>5675022</v>
      </c>
      <c r="H278" s="18">
        <f t="shared" ref="H278:H280" si="30">F278*G278</f>
        <v>5675022</v>
      </c>
      <c r="I278" s="18">
        <f t="shared" si="29"/>
        <v>6356024.6400000006</v>
      </c>
      <c r="J278" s="98" t="s">
        <v>82</v>
      </c>
      <c r="K278" s="100" t="s">
        <v>17</v>
      </c>
      <c r="L278" s="101" t="s">
        <v>14</v>
      </c>
    </row>
    <row r="279" spans="1:12" ht="149.25" customHeight="1" x14ac:dyDescent="0.25">
      <c r="A279" s="89">
        <v>89</v>
      </c>
      <c r="B279" s="100" t="s">
        <v>333</v>
      </c>
      <c r="C279" s="100" t="s">
        <v>51</v>
      </c>
      <c r="D279" s="100" t="s">
        <v>139</v>
      </c>
      <c r="E279" s="100" t="s">
        <v>11</v>
      </c>
      <c r="F279" s="103">
        <v>1</v>
      </c>
      <c r="G279" s="20">
        <v>534679</v>
      </c>
      <c r="H279" s="18">
        <f t="shared" si="30"/>
        <v>534679</v>
      </c>
      <c r="I279" s="18">
        <f t="shared" si="29"/>
        <v>598840.4800000001</v>
      </c>
      <c r="J279" s="98" t="s">
        <v>95</v>
      </c>
      <c r="K279" s="100" t="s">
        <v>17</v>
      </c>
      <c r="L279" s="101" t="s">
        <v>14</v>
      </c>
    </row>
    <row r="280" spans="1:12" ht="149.25" customHeight="1" x14ac:dyDescent="0.25">
      <c r="A280" s="89">
        <v>90</v>
      </c>
      <c r="B280" s="100" t="s">
        <v>337</v>
      </c>
      <c r="C280" s="101" t="s">
        <v>51</v>
      </c>
      <c r="D280" s="34" t="s">
        <v>336</v>
      </c>
      <c r="E280" s="100" t="s">
        <v>11</v>
      </c>
      <c r="F280" s="103">
        <v>1</v>
      </c>
      <c r="G280" s="20">
        <v>152946</v>
      </c>
      <c r="H280" s="18">
        <f t="shared" si="30"/>
        <v>152946</v>
      </c>
      <c r="I280" s="18">
        <f t="shared" si="29"/>
        <v>171299.52000000002</v>
      </c>
      <c r="J280" s="98" t="s">
        <v>82</v>
      </c>
      <c r="K280" s="100" t="s">
        <v>17</v>
      </c>
      <c r="L280" s="101" t="s">
        <v>14</v>
      </c>
    </row>
    <row r="281" spans="1:12" ht="149.25" customHeight="1" x14ac:dyDescent="0.25">
      <c r="A281" s="103">
        <v>91</v>
      </c>
      <c r="B281" s="100" t="s">
        <v>338</v>
      </c>
      <c r="C281" s="101" t="s">
        <v>51</v>
      </c>
      <c r="D281" s="34" t="s">
        <v>336</v>
      </c>
      <c r="E281" s="36" t="s">
        <v>11</v>
      </c>
      <c r="F281" s="37">
        <v>1</v>
      </c>
      <c r="G281" s="20">
        <v>586978</v>
      </c>
      <c r="H281" s="20">
        <v>586978</v>
      </c>
      <c r="I281" s="18">
        <f t="shared" si="29"/>
        <v>657415.3600000001</v>
      </c>
      <c r="J281" s="98" t="s">
        <v>82</v>
      </c>
      <c r="K281" s="100" t="s">
        <v>17</v>
      </c>
      <c r="L281" s="101" t="s">
        <v>14</v>
      </c>
    </row>
    <row r="282" spans="1:12" ht="149.25" customHeight="1" x14ac:dyDescent="0.25">
      <c r="A282" s="89">
        <v>92</v>
      </c>
      <c r="B282" s="100" t="s">
        <v>339</v>
      </c>
      <c r="C282" s="101" t="s">
        <v>51</v>
      </c>
      <c r="D282" s="100" t="s">
        <v>341</v>
      </c>
      <c r="E282" s="36" t="s">
        <v>11</v>
      </c>
      <c r="F282" s="37">
        <v>1</v>
      </c>
      <c r="G282" s="20">
        <v>285804</v>
      </c>
      <c r="H282" s="18">
        <f t="shared" ref="H282:H292" si="31">F282*G282</f>
        <v>285804</v>
      </c>
      <c r="I282" s="18">
        <f t="shared" si="29"/>
        <v>320100.48000000004</v>
      </c>
      <c r="J282" s="98" t="s">
        <v>347</v>
      </c>
      <c r="K282" s="100" t="s">
        <v>17</v>
      </c>
      <c r="L282" s="101" t="s">
        <v>14</v>
      </c>
    </row>
    <row r="283" spans="1:12" ht="154.5" customHeight="1" x14ac:dyDescent="0.25">
      <c r="A283" s="89">
        <v>93</v>
      </c>
      <c r="B283" s="100" t="s">
        <v>340</v>
      </c>
      <c r="C283" s="101" t="s">
        <v>51</v>
      </c>
      <c r="D283" s="100" t="s">
        <v>341</v>
      </c>
      <c r="E283" s="36" t="s">
        <v>11</v>
      </c>
      <c r="F283" s="37">
        <v>1</v>
      </c>
      <c r="G283" s="20">
        <v>426740</v>
      </c>
      <c r="H283" s="98">
        <f t="shared" si="31"/>
        <v>426740</v>
      </c>
      <c r="I283" s="18">
        <f t="shared" ref="I283:I309" si="32">H283*1.12</f>
        <v>477948.80000000005</v>
      </c>
      <c r="J283" s="98" t="s">
        <v>95</v>
      </c>
      <c r="K283" s="100" t="s">
        <v>17</v>
      </c>
      <c r="L283" s="101" t="s">
        <v>14</v>
      </c>
    </row>
    <row r="284" spans="1:12" ht="149.25" customHeight="1" x14ac:dyDescent="0.25">
      <c r="A284" s="89">
        <v>94</v>
      </c>
      <c r="B284" s="100" t="s">
        <v>351</v>
      </c>
      <c r="C284" s="101" t="s">
        <v>51</v>
      </c>
      <c r="D284" s="100" t="s">
        <v>352</v>
      </c>
      <c r="E284" s="36" t="s">
        <v>11</v>
      </c>
      <c r="F284" s="37">
        <v>1</v>
      </c>
      <c r="G284" s="20">
        <v>914285.74</v>
      </c>
      <c r="H284" s="98">
        <f t="shared" si="31"/>
        <v>914285.74</v>
      </c>
      <c r="I284" s="18">
        <f t="shared" si="32"/>
        <v>1024000.0288000001</v>
      </c>
      <c r="J284" s="98" t="s">
        <v>82</v>
      </c>
      <c r="K284" s="100" t="s">
        <v>17</v>
      </c>
      <c r="L284" s="101" t="s">
        <v>14</v>
      </c>
    </row>
    <row r="285" spans="1:12" ht="149.25" customHeight="1" x14ac:dyDescent="0.25">
      <c r="A285" s="89">
        <v>95</v>
      </c>
      <c r="B285" s="100" t="s">
        <v>350</v>
      </c>
      <c r="C285" s="101" t="s">
        <v>51</v>
      </c>
      <c r="D285" s="100" t="s">
        <v>353</v>
      </c>
      <c r="E285" s="36" t="s">
        <v>11</v>
      </c>
      <c r="F285" s="37">
        <v>1</v>
      </c>
      <c r="G285" s="20">
        <v>373800</v>
      </c>
      <c r="H285" s="98">
        <f t="shared" si="31"/>
        <v>373800</v>
      </c>
      <c r="I285" s="18">
        <f t="shared" si="32"/>
        <v>418656.00000000006</v>
      </c>
      <c r="J285" s="98" t="s">
        <v>95</v>
      </c>
      <c r="K285" s="100" t="s">
        <v>17</v>
      </c>
      <c r="L285" s="101" t="s">
        <v>14</v>
      </c>
    </row>
    <row r="286" spans="1:12" ht="149.25" customHeight="1" x14ac:dyDescent="0.25">
      <c r="A286" s="89">
        <v>96</v>
      </c>
      <c r="B286" s="100" t="s">
        <v>349</v>
      </c>
      <c r="C286" s="101" t="s">
        <v>51</v>
      </c>
      <c r="D286" s="100" t="s">
        <v>354</v>
      </c>
      <c r="E286" s="36" t="s">
        <v>11</v>
      </c>
      <c r="F286" s="37">
        <v>1</v>
      </c>
      <c r="G286" s="20">
        <v>2431401</v>
      </c>
      <c r="H286" s="98">
        <f t="shared" si="31"/>
        <v>2431401</v>
      </c>
      <c r="I286" s="18">
        <f t="shared" si="32"/>
        <v>2723169.12</v>
      </c>
      <c r="J286" s="98" t="s">
        <v>82</v>
      </c>
      <c r="K286" s="100" t="s">
        <v>17</v>
      </c>
      <c r="L286" s="101" t="s">
        <v>14</v>
      </c>
    </row>
    <row r="287" spans="1:12" s="55" customFormat="1" ht="149.25" customHeight="1" x14ac:dyDescent="0.25">
      <c r="A287" s="95">
        <v>97</v>
      </c>
      <c r="B287" s="51" t="s">
        <v>367</v>
      </c>
      <c r="C287" s="56" t="s">
        <v>51</v>
      </c>
      <c r="D287" s="58" t="s">
        <v>381</v>
      </c>
      <c r="E287" s="59" t="s">
        <v>11</v>
      </c>
      <c r="F287" s="60">
        <v>1</v>
      </c>
      <c r="G287" s="61">
        <v>3147554</v>
      </c>
      <c r="H287" s="54">
        <f t="shared" si="31"/>
        <v>3147554</v>
      </c>
      <c r="I287" s="57">
        <f t="shared" si="32"/>
        <v>3525260.4800000004</v>
      </c>
      <c r="J287" s="54" t="s">
        <v>82</v>
      </c>
      <c r="K287" s="51" t="s">
        <v>17</v>
      </c>
      <c r="L287" s="56" t="s">
        <v>14</v>
      </c>
    </row>
    <row r="288" spans="1:12" s="55" customFormat="1" ht="132" customHeight="1" x14ac:dyDescent="0.25">
      <c r="A288" s="95">
        <v>98</v>
      </c>
      <c r="B288" s="51" t="s">
        <v>368</v>
      </c>
      <c r="C288" s="56" t="s">
        <v>51</v>
      </c>
      <c r="D288" s="51" t="s">
        <v>369</v>
      </c>
      <c r="E288" s="59" t="s">
        <v>11</v>
      </c>
      <c r="F288" s="60">
        <v>1</v>
      </c>
      <c r="G288" s="61">
        <v>6354342</v>
      </c>
      <c r="H288" s="54">
        <f t="shared" si="31"/>
        <v>6354342</v>
      </c>
      <c r="I288" s="57">
        <f t="shared" si="32"/>
        <v>7116863.040000001</v>
      </c>
      <c r="J288" s="54" t="s">
        <v>82</v>
      </c>
      <c r="K288" s="51" t="s">
        <v>17</v>
      </c>
      <c r="L288" s="56" t="s">
        <v>14</v>
      </c>
    </row>
    <row r="289" spans="1:12" ht="222.75" customHeight="1" x14ac:dyDescent="0.25">
      <c r="A289" s="327">
        <v>99</v>
      </c>
      <c r="B289" s="318" t="s">
        <v>382</v>
      </c>
      <c r="C289" s="352" t="s">
        <v>94</v>
      </c>
      <c r="D289" s="318" t="s">
        <v>387</v>
      </c>
      <c r="E289" s="318" t="s">
        <v>11</v>
      </c>
      <c r="F289" s="327">
        <v>1</v>
      </c>
      <c r="G289" s="329">
        <v>45212640</v>
      </c>
      <c r="H289" s="346">
        <f t="shared" si="31"/>
        <v>45212640</v>
      </c>
      <c r="I289" s="400">
        <f t="shared" si="32"/>
        <v>50638156.800000004</v>
      </c>
      <c r="J289" s="346" t="s">
        <v>383</v>
      </c>
      <c r="K289" s="318" t="s">
        <v>323</v>
      </c>
      <c r="L289" s="352" t="s">
        <v>14</v>
      </c>
    </row>
    <row r="290" spans="1:12" ht="206.25" customHeight="1" x14ac:dyDescent="0.25">
      <c r="A290" s="328"/>
      <c r="B290" s="319"/>
      <c r="C290" s="353"/>
      <c r="D290" s="319"/>
      <c r="E290" s="319"/>
      <c r="F290" s="328"/>
      <c r="G290" s="330"/>
      <c r="H290" s="347"/>
      <c r="I290" s="401"/>
      <c r="J290" s="347"/>
      <c r="K290" s="319"/>
      <c r="L290" s="353"/>
    </row>
    <row r="291" spans="1:12" ht="149.25" customHeight="1" x14ac:dyDescent="0.25">
      <c r="A291" s="89">
        <v>100</v>
      </c>
      <c r="B291" s="100" t="s">
        <v>384</v>
      </c>
      <c r="C291" s="101" t="s">
        <v>51</v>
      </c>
      <c r="D291" s="100" t="s">
        <v>133</v>
      </c>
      <c r="E291" s="100" t="s">
        <v>11</v>
      </c>
      <c r="F291" s="103">
        <v>1</v>
      </c>
      <c r="G291" s="20">
        <v>3119554</v>
      </c>
      <c r="H291" s="98">
        <f t="shared" si="31"/>
        <v>3119554</v>
      </c>
      <c r="I291" s="18">
        <f t="shared" si="32"/>
        <v>3493900.4800000004</v>
      </c>
      <c r="J291" s="98" t="s">
        <v>291</v>
      </c>
      <c r="K291" s="100" t="s">
        <v>17</v>
      </c>
      <c r="L291" s="101" t="s">
        <v>14</v>
      </c>
    </row>
    <row r="292" spans="1:12" ht="135" customHeight="1" x14ac:dyDescent="0.25">
      <c r="A292" s="89">
        <v>101</v>
      </c>
      <c r="B292" s="100" t="s">
        <v>385</v>
      </c>
      <c r="C292" s="100" t="s">
        <v>51</v>
      </c>
      <c r="D292" s="100" t="s">
        <v>386</v>
      </c>
      <c r="E292" s="100" t="s">
        <v>11</v>
      </c>
      <c r="F292" s="103">
        <v>1</v>
      </c>
      <c r="G292" s="20">
        <v>559133</v>
      </c>
      <c r="H292" s="98">
        <f t="shared" si="31"/>
        <v>559133</v>
      </c>
      <c r="I292" s="18">
        <f t="shared" si="32"/>
        <v>626228.96000000008</v>
      </c>
      <c r="J292" s="98" t="s">
        <v>291</v>
      </c>
      <c r="K292" s="100" t="s">
        <v>17</v>
      </c>
      <c r="L292" s="101" t="s">
        <v>14</v>
      </c>
    </row>
    <row r="293" spans="1:12" ht="149.25" customHeight="1" x14ac:dyDescent="0.25">
      <c r="A293" s="89">
        <v>102</v>
      </c>
      <c r="B293" s="100" t="s">
        <v>390</v>
      </c>
      <c r="C293" s="100" t="s">
        <v>51</v>
      </c>
      <c r="D293" s="100" t="s">
        <v>389</v>
      </c>
      <c r="E293" s="100" t="s">
        <v>11</v>
      </c>
      <c r="F293" s="103">
        <v>1</v>
      </c>
      <c r="G293" s="20">
        <v>158649.10999999999</v>
      </c>
      <c r="H293" s="98">
        <f>F293*G293</f>
        <v>158649.10999999999</v>
      </c>
      <c r="I293" s="18">
        <f t="shared" si="32"/>
        <v>177687.00320000001</v>
      </c>
      <c r="J293" s="98" t="s">
        <v>95</v>
      </c>
      <c r="K293" s="100" t="s">
        <v>17</v>
      </c>
      <c r="L293" s="101" t="s">
        <v>14</v>
      </c>
    </row>
    <row r="294" spans="1:12" ht="149.25" customHeight="1" x14ac:dyDescent="0.25">
      <c r="A294" s="89">
        <v>103</v>
      </c>
      <c r="B294" s="62" t="s">
        <v>391</v>
      </c>
      <c r="C294" s="101" t="s">
        <v>51</v>
      </c>
      <c r="D294" s="62" t="s">
        <v>392</v>
      </c>
      <c r="E294" s="63" t="s">
        <v>53</v>
      </c>
      <c r="F294" s="63">
        <v>1</v>
      </c>
      <c r="G294" s="64">
        <v>273447</v>
      </c>
      <c r="H294" s="64">
        <f>F294*G294</f>
        <v>273447</v>
      </c>
      <c r="I294" s="18">
        <f t="shared" si="32"/>
        <v>306260.64</v>
      </c>
      <c r="J294" s="98" t="s">
        <v>82</v>
      </c>
      <c r="K294" s="100" t="s">
        <v>17</v>
      </c>
      <c r="L294" s="101" t="s">
        <v>14</v>
      </c>
    </row>
    <row r="295" spans="1:12" ht="149.25" customHeight="1" x14ac:dyDescent="0.25">
      <c r="A295" s="89">
        <v>104</v>
      </c>
      <c r="B295" s="100" t="s">
        <v>397</v>
      </c>
      <c r="C295" s="101" t="s">
        <v>51</v>
      </c>
      <c r="D295" s="100" t="s">
        <v>394</v>
      </c>
      <c r="E295" s="63" t="s">
        <v>53</v>
      </c>
      <c r="F295" s="63">
        <v>1</v>
      </c>
      <c r="G295" s="64">
        <v>3795996</v>
      </c>
      <c r="H295" s="64">
        <f>F295*G295</f>
        <v>3795996</v>
      </c>
      <c r="I295" s="18">
        <f t="shared" si="32"/>
        <v>4251515.5200000005</v>
      </c>
      <c r="J295" s="98" t="s">
        <v>82</v>
      </c>
      <c r="K295" s="100" t="s">
        <v>17</v>
      </c>
      <c r="L295" s="101" t="s">
        <v>14</v>
      </c>
    </row>
    <row r="296" spans="1:12" ht="149.25" customHeight="1" x14ac:dyDescent="0.25">
      <c r="A296" s="89">
        <v>105</v>
      </c>
      <c r="B296" s="100" t="s">
        <v>396</v>
      </c>
      <c r="C296" s="100" t="s">
        <v>51</v>
      </c>
      <c r="D296" s="100" t="s">
        <v>395</v>
      </c>
      <c r="E296" s="63" t="s">
        <v>53</v>
      </c>
      <c r="F296" s="63">
        <v>1</v>
      </c>
      <c r="G296" s="64">
        <v>4085625</v>
      </c>
      <c r="H296" s="64">
        <f>F296*G296</f>
        <v>4085625</v>
      </c>
      <c r="I296" s="18">
        <f t="shared" si="32"/>
        <v>4575900</v>
      </c>
      <c r="J296" s="98" t="s">
        <v>95</v>
      </c>
      <c r="K296" s="100" t="s">
        <v>17</v>
      </c>
      <c r="L296" s="101" t="s">
        <v>14</v>
      </c>
    </row>
    <row r="297" spans="1:12" s="65" customFormat="1" ht="162.75" customHeight="1" x14ac:dyDescent="0.25">
      <c r="A297" s="89">
        <v>106</v>
      </c>
      <c r="B297" s="100" t="s">
        <v>406</v>
      </c>
      <c r="C297" s="100" t="s">
        <v>51</v>
      </c>
      <c r="D297" s="100" t="s">
        <v>407</v>
      </c>
      <c r="E297" s="63"/>
      <c r="F297" s="63"/>
      <c r="G297" s="64"/>
      <c r="H297" s="64"/>
      <c r="I297" s="18"/>
      <c r="J297" s="232" t="s">
        <v>713</v>
      </c>
      <c r="K297" s="100"/>
      <c r="L297" s="101"/>
    </row>
    <row r="298" spans="1:12" s="65" customFormat="1" ht="149.25" customHeight="1" x14ac:dyDescent="0.25">
      <c r="A298" s="89">
        <v>107</v>
      </c>
      <c r="B298" s="67" t="s">
        <v>400</v>
      </c>
      <c r="C298" s="63" t="s">
        <v>51</v>
      </c>
      <c r="D298" s="67" t="s">
        <v>409</v>
      </c>
      <c r="E298" s="63" t="s">
        <v>11</v>
      </c>
      <c r="F298" s="63">
        <v>1</v>
      </c>
      <c r="G298" s="64">
        <v>854710.72</v>
      </c>
      <c r="H298" s="64">
        <v>854710.72</v>
      </c>
      <c r="I298" s="18">
        <f t="shared" si="32"/>
        <v>957276.00640000007</v>
      </c>
      <c r="J298" s="98" t="s">
        <v>82</v>
      </c>
      <c r="K298" s="100" t="s">
        <v>17</v>
      </c>
      <c r="L298" s="101" t="s">
        <v>14</v>
      </c>
    </row>
    <row r="299" spans="1:12" s="65" customFormat="1" ht="149.25" customHeight="1" x14ac:dyDescent="0.25">
      <c r="A299" s="89">
        <v>108</v>
      </c>
      <c r="B299" s="67" t="s">
        <v>401</v>
      </c>
      <c r="C299" s="63" t="s">
        <v>51</v>
      </c>
      <c r="D299" s="67" t="s">
        <v>410</v>
      </c>
      <c r="E299" s="63" t="s">
        <v>11</v>
      </c>
      <c r="F299" s="63">
        <v>1</v>
      </c>
      <c r="G299" s="64">
        <v>3022763.39</v>
      </c>
      <c r="H299" s="64">
        <v>3022763.39</v>
      </c>
      <c r="I299" s="18">
        <f t="shared" si="32"/>
        <v>3385494.9968000003</v>
      </c>
      <c r="J299" s="98" t="s">
        <v>82</v>
      </c>
      <c r="K299" s="100" t="s">
        <v>17</v>
      </c>
      <c r="L299" s="101" t="s">
        <v>14</v>
      </c>
    </row>
    <row r="300" spans="1:12" s="65" customFormat="1" ht="149.25" customHeight="1" x14ac:dyDescent="0.25">
      <c r="A300" s="89">
        <v>109</v>
      </c>
      <c r="B300" s="67" t="s">
        <v>402</v>
      </c>
      <c r="C300" s="63" t="s">
        <v>51</v>
      </c>
      <c r="D300" s="67" t="s">
        <v>411</v>
      </c>
      <c r="E300" s="63" t="s">
        <v>11</v>
      </c>
      <c r="F300" s="63">
        <v>1</v>
      </c>
      <c r="G300" s="64">
        <v>1570272.32</v>
      </c>
      <c r="H300" s="64">
        <v>1570272.32</v>
      </c>
      <c r="I300" s="18">
        <f t="shared" si="32"/>
        <v>1758704.9984000002</v>
      </c>
      <c r="J300" s="98" t="s">
        <v>82</v>
      </c>
      <c r="K300" s="100" t="s">
        <v>17</v>
      </c>
      <c r="L300" s="101" t="s">
        <v>14</v>
      </c>
    </row>
    <row r="301" spans="1:12" s="65" customFormat="1" ht="149.25" customHeight="1" x14ac:dyDescent="0.25">
      <c r="A301" s="89">
        <v>110</v>
      </c>
      <c r="B301" s="67" t="s">
        <v>403</v>
      </c>
      <c r="C301" s="63" t="s">
        <v>51</v>
      </c>
      <c r="D301" s="67" t="s">
        <v>410</v>
      </c>
      <c r="E301" s="63" t="s">
        <v>11</v>
      </c>
      <c r="F301" s="63">
        <v>1</v>
      </c>
      <c r="G301" s="64">
        <v>1298214.29</v>
      </c>
      <c r="H301" s="64">
        <v>1298214.29</v>
      </c>
      <c r="I301" s="18">
        <f t="shared" si="32"/>
        <v>1454000.0048000002</v>
      </c>
      <c r="J301" s="98" t="s">
        <v>304</v>
      </c>
      <c r="K301" s="100" t="s">
        <v>17</v>
      </c>
      <c r="L301" s="101" t="s">
        <v>14</v>
      </c>
    </row>
    <row r="302" spans="1:12" s="65" customFormat="1" ht="149.25" customHeight="1" x14ac:dyDescent="0.25">
      <c r="A302" s="89">
        <v>111</v>
      </c>
      <c r="B302" s="100" t="s">
        <v>404</v>
      </c>
      <c r="C302" s="101" t="s">
        <v>51</v>
      </c>
      <c r="D302" s="100" t="s">
        <v>394</v>
      </c>
      <c r="E302" s="100" t="s">
        <v>11</v>
      </c>
      <c r="F302" s="103">
        <v>1</v>
      </c>
      <c r="G302" s="20">
        <v>836094</v>
      </c>
      <c r="H302" s="98">
        <f t="shared" ref="H302:H306" si="33">F302*G302</f>
        <v>836094</v>
      </c>
      <c r="I302" s="18">
        <f t="shared" si="32"/>
        <v>936425.28000000014</v>
      </c>
      <c r="J302" s="98" t="s">
        <v>82</v>
      </c>
      <c r="K302" s="100" t="s">
        <v>17</v>
      </c>
      <c r="L302" s="101" t="s">
        <v>14</v>
      </c>
    </row>
    <row r="303" spans="1:12" ht="190.5" customHeight="1" x14ac:dyDescent="0.25">
      <c r="A303" s="89">
        <v>112</v>
      </c>
      <c r="B303" s="100" t="s">
        <v>412</v>
      </c>
      <c r="C303" s="101" t="s">
        <v>51</v>
      </c>
      <c r="D303" s="100" t="s">
        <v>290</v>
      </c>
      <c r="E303" s="103" t="s">
        <v>53</v>
      </c>
      <c r="F303" s="103">
        <v>1</v>
      </c>
      <c r="G303" s="18">
        <v>2019986</v>
      </c>
      <c r="H303" s="18">
        <f t="shared" si="33"/>
        <v>2019986</v>
      </c>
      <c r="I303" s="18">
        <f t="shared" si="32"/>
        <v>2262384.3200000003</v>
      </c>
      <c r="J303" s="100" t="s">
        <v>82</v>
      </c>
      <c r="K303" s="100" t="s">
        <v>17</v>
      </c>
      <c r="L303" s="101" t="s">
        <v>14</v>
      </c>
    </row>
    <row r="304" spans="1:12" ht="224.25" customHeight="1" x14ac:dyDescent="0.25">
      <c r="A304" s="89">
        <v>113</v>
      </c>
      <c r="B304" s="62" t="s">
        <v>418</v>
      </c>
      <c r="C304" s="67" t="s">
        <v>51</v>
      </c>
      <c r="D304" s="74" t="s">
        <v>501</v>
      </c>
      <c r="E304" s="103" t="s">
        <v>53</v>
      </c>
      <c r="F304" s="103">
        <v>1</v>
      </c>
      <c r="G304" s="18">
        <v>7562504</v>
      </c>
      <c r="H304" s="18">
        <f t="shared" si="33"/>
        <v>7562504</v>
      </c>
      <c r="I304" s="18">
        <f t="shared" si="32"/>
        <v>8470004.4800000004</v>
      </c>
      <c r="J304" s="100" t="s">
        <v>428</v>
      </c>
      <c r="K304" s="100" t="s">
        <v>17</v>
      </c>
      <c r="L304" s="101" t="s">
        <v>14</v>
      </c>
    </row>
    <row r="305" spans="1:12" ht="148.5" customHeight="1" x14ac:dyDescent="0.25">
      <c r="A305" s="89">
        <v>114</v>
      </c>
      <c r="B305" s="100" t="s">
        <v>429</v>
      </c>
      <c r="C305" s="100" t="s">
        <v>51</v>
      </c>
      <c r="D305" s="100" t="s">
        <v>424</v>
      </c>
      <c r="E305" s="103" t="s">
        <v>53</v>
      </c>
      <c r="F305" s="103">
        <v>1</v>
      </c>
      <c r="G305" s="18">
        <v>97568</v>
      </c>
      <c r="H305" s="18">
        <f t="shared" si="33"/>
        <v>97568</v>
      </c>
      <c r="I305" s="18">
        <f t="shared" si="32"/>
        <v>109276.16</v>
      </c>
      <c r="J305" s="100" t="s">
        <v>95</v>
      </c>
      <c r="K305" s="100" t="s">
        <v>17</v>
      </c>
      <c r="L305" s="101" t="s">
        <v>14</v>
      </c>
    </row>
    <row r="306" spans="1:12" ht="164.25" customHeight="1" x14ac:dyDescent="0.25">
      <c r="A306" s="89">
        <v>115</v>
      </c>
      <c r="B306" s="100" t="s">
        <v>425</v>
      </c>
      <c r="C306" s="100" t="s">
        <v>51</v>
      </c>
      <c r="D306" s="100" t="s">
        <v>424</v>
      </c>
      <c r="E306" s="103" t="s">
        <v>53</v>
      </c>
      <c r="F306" s="103">
        <v>1</v>
      </c>
      <c r="G306" s="18">
        <v>118210</v>
      </c>
      <c r="H306" s="18">
        <f t="shared" si="33"/>
        <v>118210</v>
      </c>
      <c r="I306" s="18">
        <f t="shared" si="32"/>
        <v>132395.20000000001</v>
      </c>
      <c r="J306" s="100" t="s">
        <v>82</v>
      </c>
      <c r="K306" s="100" t="s">
        <v>17</v>
      </c>
      <c r="L306" s="101" t="s">
        <v>14</v>
      </c>
    </row>
    <row r="307" spans="1:12" s="65" customFormat="1" ht="181.5" customHeight="1" x14ac:dyDescent="0.25">
      <c r="A307" s="89">
        <v>116</v>
      </c>
      <c r="B307" s="81" t="s">
        <v>455</v>
      </c>
      <c r="C307" s="63" t="s">
        <v>51</v>
      </c>
      <c r="D307" s="67" t="s">
        <v>456</v>
      </c>
      <c r="E307" s="63" t="s">
        <v>11</v>
      </c>
      <c r="F307" s="63">
        <v>1</v>
      </c>
      <c r="G307" s="64">
        <v>471560</v>
      </c>
      <c r="H307" s="64">
        <v>471560</v>
      </c>
      <c r="I307" s="18">
        <f t="shared" si="32"/>
        <v>528147.20000000007</v>
      </c>
      <c r="J307" s="72" t="s">
        <v>416</v>
      </c>
      <c r="K307" s="100" t="s">
        <v>17</v>
      </c>
      <c r="L307" s="101" t="s">
        <v>14</v>
      </c>
    </row>
    <row r="308" spans="1:12" s="65" customFormat="1" ht="169.5" customHeight="1" x14ac:dyDescent="0.25">
      <c r="A308" s="89">
        <v>117</v>
      </c>
      <c r="B308" s="81" t="s">
        <v>457</v>
      </c>
      <c r="C308" s="63" t="s">
        <v>51</v>
      </c>
      <c r="D308" s="67" t="s">
        <v>456</v>
      </c>
      <c r="E308" s="63" t="s">
        <v>11</v>
      </c>
      <c r="F308" s="63">
        <v>1</v>
      </c>
      <c r="G308" s="64">
        <v>853143</v>
      </c>
      <c r="H308" s="64">
        <v>853143</v>
      </c>
      <c r="I308" s="18">
        <f t="shared" si="32"/>
        <v>955520.16000000015</v>
      </c>
      <c r="J308" s="72" t="s">
        <v>82</v>
      </c>
      <c r="K308" s="100" t="s">
        <v>17</v>
      </c>
      <c r="L308" s="101" t="s">
        <v>14</v>
      </c>
    </row>
    <row r="309" spans="1:12" s="65" customFormat="1" ht="199.5" customHeight="1" x14ac:dyDescent="0.25">
      <c r="A309" s="89">
        <v>118</v>
      </c>
      <c r="B309" s="81" t="s">
        <v>458</v>
      </c>
      <c r="C309" s="63" t="s">
        <v>51</v>
      </c>
      <c r="D309" s="67" t="s">
        <v>456</v>
      </c>
      <c r="E309" s="63" t="s">
        <v>11</v>
      </c>
      <c r="F309" s="63">
        <v>1</v>
      </c>
      <c r="G309" s="64">
        <v>1358148</v>
      </c>
      <c r="H309" s="64">
        <v>1358148</v>
      </c>
      <c r="I309" s="18">
        <f t="shared" si="32"/>
        <v>1521125.7600000002</v>
      </c>
      <c r="J309" s="72" t="s">
        <v>82</v>
      </c>
      <c r="K309" s="100" t="s">
        <v>17</v>
      </c>
      <c r="L309" s="101" t="s">
        <v>14</v>
      </c>
    </row>
    <row r="310" spans="1:12" s="65" customFormat="1" ht="199.5" customHeight="1" x14ac:dyDescent="0.25">
      <c r="A310" s="89">
        <v>119</v>
      </c>
      <c r="B310" s="100" t="s">
        <v>477</v>
      </c>
      <c r="C310" s="101" t="s">
        <v>51</v>
      </c>
      <c r="D310" s="100" t="s">
        <v>394</v>
      </c>
      <c r="E310" s="100" t="s">
        <v>11</v>
      </c>
      <c r="F310" s="103">
        <v>1</v>
      </c>
      <c r="G310" s="20">
        <v>932652</v>
      </c>
      <c r="H310" s="98">
        <f t="shared" ref="H310" si="34">F310*G310</f>
        <v>932652</v>
      </c>
      <c r="I310" s="18">
        <f t="shared" ref="I310" si="35">H310*1.12</f>
        <v>1044570.2400000001</v>
      </c>
      <c r="J310" s="98" t="s">
        <v>453</v>
      </c>
      <c r="K310" s="100" t="s">
        <v>17</v>
      </c>
      <c r="L310" s="101" t="s">
        <v>14</v>
      </c>
    </row>
    <row r="311" spans="1:12" s="65" customFormat="1" ht="199.5" customHeight="1" x14ac:dyDescent="0.25">
      <c r="A311" s="89">
        <v>120</v>
      </c>
      <c r="B311" s="100" t="s">
        <v>478</v>
      </c>
      <c r="C311" s="101" t="s">
        <v>494</v>
      </c>
      <c r="D311" s="100" t="s">
        <v>479</v>
      </c>
      <c r="E311" s="87"/>
      <c r="F311" s="63"/>
      <c r="G311" s="64"/>
      <c r="H311" s="64"/>
      <c r="I311" s="50"/>
      <c r="J311" s="231" t="s">
        <v>713</v>
      </c>
      <c r="K311" s="100"/>
      <c r="L311" s="101"/>
    </row>
    <row r="312" spans="1:12" s="65" customFormat="1" ht="199.5" customHeight="1" x14ac:dyDescent="0.25">
      <c r="A312" s="89">
        <v>121</v>
      </c>
      <c r="B312" s="100" t="s">
        <v>476</v>
      </c>
      <c r="C312" s="101" t="s">
        <v>51</v>
      </c>
      <c r="D312" s="34" t="s">
        <v>468</v>
      </c>
      <c r="E312" s="103" t="s">
        <v>53</v>
      </c>
      <c r="F312" s="103">
        <v>1</v>
      </c>
      <c r="G312" s="64">
        <v>136014</v>
      </c>
      <c r="H312" s="64">
        <f>F312*G312</f>
        <v>136014</v>
      </c>
      <c r="I312" s="18">
        <f>H312*1.12</f>
        <v>152335.68000000002</v>
      </c>
      <c r="J312" s="72" t="s">
        <v>82</v>
      </c>
      <c r="K312" s="100" t="s">
        <v>17</v>
      </c>
      <c r="L312" s="101" t="s">
        <v>14</v>
      </c>
    </row>
    <row r="313" spans="1:12" s="65" customFormat="1" ht="157.5" customHeight="1" x14ac:dyDescent="0.25">
      <c r="A313" s="89">
        <v>122</v>
      </c>
      <c r="B313" s="100" t="s">
        <v>475</v>
      </c>
      <c r="C313" s="101" t="s">
        <v>51</v>
      </c>
      <c r="D313" s="34" t="s">
        <v>468</v>
      </c>
      <c r="E313" s="103" t="s">
        <v>53</v>
      </c>
      <c r="F313" s="103">
        <v>1</v>
      </c>
      <c r="G313" s="64">
        <v>280714.3</v>
      </c>
      <c r="H313" s="64">
        <f>F313*G313</f>
        <v>280714.3</v>
      </c>
      <c r="I313" s="18">
        <f>H313*1.12</f>
        <v>314400.016</v>
      </c>
      <c r="J313" s="72" t="s">
        <v>82</v>
      </c>
      <c r="K313" s="100" t="s">
        <v>17</v>
      </c>
      <c r="L313" s="101" t="s">
        <v>14</v>
      </c>
    </row>
    <row r="314" spans="1:12" s="65" customFormat="1" ht="199.5" customHeight="1" x14ac:dyDescent="0.25">
      <c r="A314" s="89">
        <v>123</v>
      </c>
      <c r="B314" s="100" t="s">
        <v>467</v>
      </c>
      <c r="C314" s="100" t="s">
        <v>51</v>
      </c>
      <c r="D314" s="100" t="s">
        <v>139</v>
      </c>
      <c r="E314" s="100" t="s">
        <v>11</v>
      </c>
      <c r="F314" s="103">
        <v>1</v>
      </c>
      <c r="G314" s="20">
        <v>1467202.68</v>
      </c>
      <c r="H314" s="18">
        <f t="shared" ref="H314" si="36">F314*G314</f>
        <v>1467202.68</v>
      </c>
      <c r="I314" s="18">
        <f t="shared" ref="I314" si="37">H314*1.12</f>
        <v>1643267.0016000001</v>
      </c>
      <c r="J314" s="98" t="s">
        <v>82</v>
      </c>
      <c r="K314" s="100" t="s">
        <v>17</v>
      </c>
      <c r="L314" s="101" t="s">
        <v>14</v>
      </c>
    </row>
    <row r="315" spans="1:12" s="65" customFormat="1" ht="199.5" customHeight="1" x14ac:dyDescent="0.25">
      <c r="A315" s="89">
        <v>124</v>
      </c>
      <c r="B315" s="100" t="s">
        <v>492</v>
      </c>
      <c r="C315" s="100" t="s">
        <v>51</v>
      </c>
      <c r="D315" s="100" t="s">
        <v>139</v>
      </c>
      <c r="E315" s="100" t="s">
        <v>11</v>
      </c>
      <c r="F315" s="103">
        <v>1</v>
      </c>
      <c r="G315" s="20">
        <v>89683.04</v>
      </c>
      <c r="H315" s="18">
        <f t="shared" ref="H315:H329" si="38">F315*G315</f>
        <v>89683.04</v>
      </c>
      <c r="I315" s="18">
        <f t="shared" ref="I315:I330" si="39">H315*1.12</f>
        <v>100445.0048</v>
      </c>
      <c r="J315" s="98" t="s">
        <v>82</v>
      </c>
      <c r="K315" s="100" t="s">
        <v>17</v>
      </c>
      <c r="L315" s="101" t="s">
        <v>14</v>
      </c>
    </row>
    <row r="316" spans="1:12" s="65" customFormat="1" ht="199.5" customHeight="1" x14ac:dyDescent="0.25">
      <c r="A316" s="89">
        <v>125</v>
      </c>
      <c r="B316" s="100" t="s">
        <v>493</v>
      </c>
      <c r="C316" s="100" t="s">
        <v>51</v>
      </c>
      <c r="D316" s="100" t="s">
        <v>139</v>
      </c>
      <c r="E316" s="100" t="s">
        <v>11</v>
      </c>
      <c r="F316" s="103">
        <v>1</v>
      </c>
      <c r="G316" s="20">
        <v>88442.86</v>
      </c>
      <c r="H316" s="18">
        <f t="shared" si="38"/>
        <v>88442.86</v>
      </c>
      <c r="I316" s="18">
        <f t="shared" si="39"/>
        <v>99056.003200000006</v>
      </c>
      <c r="J316" s="98" t="s">
        <v>82</v>
      </c>
      <c r="K316" s="100" t="s">
        <v>17</v>
      </c>
      <c r="L316" s="101" t="s">
        <v>14</v>
      </c>
    </row>
    <row r="317" spans="1:12" ht="199.5" customHeight="1" x14ac:dyDescent="0.25">
      <c r="A317" s="89">
        <v>126</v>
      </c>
      <c r="B317" s="62" t="s">
        <v>499</v>
      </c>
      <c r="C317" s="101" t="s">
        <v>51</v>
      </c>
      <c r="D317" s="62" t="s">
        <v>500</v>
      </c>
      <c r="E317" s="63" t="s">
        <v>53</v>
      </c>
      <c r="F317" s="63">
        <v>1</v>
      </c>
      <c r="G317" s="18">
        <v>535718.75</v>
      </c>
      <c r="H317" s="18">
        <f t="shared" si="38"/>
        <v>535718.75</v>
      </c>
      <c r="I317" s="18">
        <f t="shared" si="39"/>
        <v>600005</v>
      </c>
      <c r="J317" s="72" t="s">
        <v>95</v>
      </c>
      <c r="K317" s="100" t="s">
        <v>17</v>
      </c>
      <c r="L317" s="101" t="s">
        <v>14</v>
      </c>
    </row>
    <row r="318" spans="1:12" ht="288" customHeight="1" x14ac:dyDescent="0.25">
      <c r="A318" s="89">
        <v>127</v>
      </c>
      <c r="B318" s="62" t="s">
        <v>511</v>
      </c>
      <c r="C318" s="101" t="s">
        <v>94</v>
      </c>
      <c r="D318" s="62" t="s">
        <v>512</v>
      </c>
      <c r="E318" s="63" t="s">
        <v>53</v>
      </c>
      <c r="F318" s="63">
        <v>1</v>
      </c>
      <c r="G318" s="18">
        <v>4100500</v>
      </c>
      <c r="H318" s="18">
        <f t="shared" si="38"/>
        <v>4100500</v>
      </c>
      <c r="I318" s="18">
        <f t="shared" si="39"/>
        <v>4592560</v>
      </c>
      <c r="J318" s="72" t="s">
        <v>513</v>
      </c>
      <c r="K318" s="100" t="s">
        <v>323</v>
      </c>
      <c r="L318" s="101" t="s">
        <v>14</v>
      </c>
    </row>
    <row r="319" spans="1:12" ht="140.25" customHeight="1" x14ac:dyDescent="0.25">
      <c r="A319" s="89">
        <v>128</v>
      </c>
      <c r="B319" s="100" t="s">
        <v>524</v>
      </c>
      <c r="C319" s="101" t="s">
        <v>431</v>
      </c>
      <c r="D319" s="62" t="s">
        <v>518</v>
      </c>
      <c r="E319" s="63"/>
      <c r="F319" s="63"/>
      <c r="G319" s="18"/>
      <c r="H319" s="18"/>
      <c r="J319" s="205" t="s">
        <v>713</v>
      </c>
      <c r="K319" s="203"/>
      <c r="L319" s="204"/>
    </row>
    <row r="320" spans="1:12" ht="117" customHeight="1" x14ac:dyDescent="0.25">
      <c r="A320" s="89">
        <v>129</v>
      </c>
      <c r="B320" s="100" t="s">
        <v>519</v>
      </c>
      <c r="C320" s="100" t="s">
        <v>94</v>
      </c>
      <c r="D320" s="100" t="s">
        <v>520</v>
      </c>
      <c r="E320" s="63" t="s">
        <v>53</v>
      </c>
      <c r="F320" s="63">
        <v>1</v>
      </c>
      <c r="G320" s="18">
        <v>14409750</v>
      </c>
      <c r="H320" s="18">
        <f t="shared" si="38"/>
        <v>14409750</v>
      </c>
      <c r="I320" s="18">
        <f t="shared" si="39"/>
        <v>16138920.000000002</v>
      </c>
      <c r="J320" s="72" t="s">
        <v>523</v>
      </c>
      <c r="K320" s="100" t="s">
        <v>323</v>
      </c>
      <c r="L320" s="101" t="s">
        <v>14</v>
      </c>
    </row>
    <row r="321" spans="1:12" s="65" customFormat="1" ht="141" customHeight="1" x14ac:dyDescent="0.25">
      <c r="A321" s="89">
        <v>130</v>
      </c>
      <c r="B321" s="62" t="s">
        <v>521</v>
      </c>
      <c r="C321" s="101" t="s">
        <v>51</v>
      </c>
      <c r="D321" s="62" t="s">
        <v>522</v>
      </c>
      <c r="E321" s="63" t="s">
        <v>53</v>
      </c>
      <c r="F321" s="63">
        <v>1</v>
      </c>
      <c r="G321" s="64">
        <v>453616</v>
      </c>
      <c r="H321" s="64">
        <f t="shared" si="38"/>
        <v>453616</v>
      </c>
      <c r="I321" s="18">
        <f t="shared" si="39"/>
        <v>508049.92000000004</v>
      </c>
      <c r="J321" s="72" t="s">
        <v>82</v>
      </c>
      <c r="K321" s="100" t="s">
        <v>17</v>
      </c>
      <c r="L321" s="101" t="s">
        <v>14</v>
      </c>
    </row>
    <row r="322" spans="1:12" s="65" customFormat="1" ht="141" customHeight="1" x14ac:dyDescent="0.25">
      <c r="A322" s="89">
        <v>131</v>
      </c>
      <c r="B322" s="100" t="s">
        <v>528</v>
      </c>
      <c r="C322" s="101" t="s">
        <v>431</v>
      </c>
      <c r="D322" s="34" t="s">
        <v>527</v>
      </c>
      <c r="E322" s="103" t="s">
        <v>53</v>
      </c>
      <c r="F322" s="103">
        <v>1</v>
      </c>
      <c r="G322" s="35">
        <v>101250</v>
      </c>
      <c r="H322" s="18">
        <f t="shared" si="38"/>
        <v>101250</v>
      </c>
      <c r="I322" s="18">
        <f t="shared" si="39"/>
        <v>113400.00000000001</v>
      </c>
      <c r="J322" s="100" t="s">
        <v>507</v>
      </c>
      <c r="K322" s="100" t="s">
        <v>17</v>
      </c>
      <c r="L322" s="101" t="s">
        <v>14</v>
      </c>
    </row>
    <row r="323" spans="1:12" s="65" customFormat="1" ht="141" customHeight="1" x14ac:dyDescent="0.25">
      <c r="A323" s="89">
        <v>132</v>
      </c>
      <c r="B323" s="100" t="s">
        <v>530</v>
      </c>
      <c r="C323" s="101" t="s">
        <v>431</v>
      </c>
      <c r="D323" s="62" t="s">
        <v>532</v>
      </c>
      <c r="E323" s="63" t="s">
        <v>53</v>
      </c>
      <c r="F323" s="63">
        <v>1</v>
      </c>
      <c r="G323" s="18">
        <v>331875</v>
      </c>
      <c r="H323" s="18">
        <f t="shared" si="38"/>
        <v>331875</v>
      </c>
      <c r="I323" s="18">
        <f t="shared" si="39"/>
        <v>371700.00000000006</v>
      </c>
      <c r="J323" s="72" t="s">
        <v>82</v>
      </c>
      <c r="K323" s="100" t="s">
        <v>17</v>
      </c>
      <c r="L323" s="101" t="s">
        <v>14</v>
      </c>
    </row>
    <row r="324" spans="1:12" s="65" customFormat="1" ht="141" customHeight="1" x14ac:dyDescent="0.25">
      <c r="A324" s="89">
        <v>133</v>
      </c>
      <c r="B324" s="100" t="s">
        <v>533</v>
      </c>
      <c r="C324" s="101" t="s">
        <v>51</v>
      </c>
      <c r="D324" s="100" t="s">
        <v>531</v>
      </c>
      <c r="E324" s="63" t="s">
        <v>53</v>
      </c>
      <c r="F324" s="63">
        <v>1</v>
      </c>
      <c r="G324" s="18">
        <v>29017.86</v>
      </c>
      <c r="H324" s="18">
        <f t="shared" si="38"/>
        <v>29017.86</v>
      </c>
      <c r="I324" s="18">
        <f t="shared" si="39"/>
        <v>32500.003200000003</v>
      </c>
      <c r="J324" s="72" t="s">
        <v>95</v>
      </c>
      <c r="K324" s="100" t="s">
        <v>17</v>
      </c>
      <c r="L324" s="101" t="s">
        <v>14</v>
      </c>
    </row>
    <row r="325" spans="1:12" s="65" customFormat="1" ht="141" customHeight="1" x14ac:dyDescent="0.25">
      <c r="A325" s="112">
        <v>134</v>
      </c>
      <c r="B325" s="117" t="s">
        <v>534</v>
      </c>
      <c r="C325" s="118" t="s">
        <v>51</v>
      </c>
      <c r="D325" s="117" t="s">
        <v>531</v>
      </c>
      <c r="E325" s="63" t="s">
        <v>53</v>
      </c>
      <c r="F325" s="63">
        <v>1</v>
      </c>
      <c r="G325" s="18">
        <v>492214.29</v>
      </c>
      <c r="H325" s="18">
        <f t="shared" si="38"/>
        <v>492214.29</v>
      </c>
      <c r="I325" s="18">
        <f t="shared" si="39"/>
        <v>551280.0048</v>
      </c>
      <c r="J325" s="72" t="s">
        <v>82</v>
      </c>
      <c r="K325" s="117" t="s">
        <v>17</v>
      </c>
      <c r="L325" s="118" t="s">
        <v>14</v>
      </c>
    </row>
    <row r="326" spans="1:12" s="65" customFormat="1" ht="141" customHeight="1" x14ac:dyDescent="0.25">
      <c r="A326" s="112">
        <v>135</v>
      </c>
      <c r="B326" s="117" t="s">
        <v>535</v>
      </c>
      <c r="C326" s="118" t="s">
        <v>51</v>
      </c>
      <c r="D326" s="117" t="s">
        <v>531</v>
      </c>
      <c r="E326" s="63" t="s">
        <v>53</v>
      </c>
      <c r="F326" s="63">
        <v>1</v>
      </c>
      <c r="G326" s="18">
        <v>1123524.1100000001</v>
      </c>
      <c r="H326" s="18">
        <f t="shared" si="38"/>
        <v>1123524.1100000001</v>
      </c>
      <c r="I326" s="18">
        <f t="shared" si="39"/>
        <v>1258347.0032000002</v>
      </c>
      <c r="J326" s="72" t="s">
        <v>82</v>
      </c>
      <c r="K326" s="117" t="s">
        <v>17</v>
      </c>
      <c r="L326" s="118" t="s">
        <v>14</v>
      </c>
    </row>
    <row r="327" spans="1:12" s="65" customFormat="1" ht="141" customHeight="1" x14ac:dyDescent="0.25">
      <c r="A327" s="119">
        <v>136</v>
      </c>
      <c r="B327" s="117" t="s">
        <v>558</v>
      </c>
      <c r="C327" s="118" t="s">
        <v>51</v>
      </c>
      <c r="D327" s="117" t="s">
        <v>559</v>
      </c>
      <c r="E327" s="63" t="s">
        <v>560</v>
      </c>
      <c r="F327" s="63">
        <v>6400</v>
      </c>
      <c r="G327" s="18">
        <v>107.143</v>
      </c>
      <c r="H327" s="18">
        <f t="shared" si="38"/>
        <v>685715.2</v>
      </c>
      <c r="I327" s="18">
        <f t="shared" si="39"/>
        <v>768001.02399999998</v>
      </c>
      <c r="J327" s="117" t="s">
        <v>60</v>
      </c>
      <c r="K327" s="117" t="s">
        <v>17</v>
      </c>
      <c r="L327" s="118" t="s">
        <v>14</v>
      </c>
    </row>
    <row r="328" spans="1:12" s="65" customFormat="1" ht="141" customHeight="1" x14ac:dyDescent="0.25">
      <c r="A328" s="112">
        <v>137</v>
      </c>
      <c r="B328" s="117" t="s">
        <v>579</v>
      </c>
      <c r="C328" s="118" t="s">
        <v>51</v>
      </c>
      <c r="D328" s="117" t="s">
        <v>520</v>
      </c>
      <c r="E328" s="63" t="s">
        <v>53</v>
      </c>
      <c r="F328" s="63">
        <v>1</v>
      </c>
      <c r="G328" s="18">
        <v>81300</v>
      </c>
      <c r="H328" s="18">
        <f t="shared" ref="H328" si="40">F328*G328</f>
        <v>81300</v>
      </c>
      <c r="I328" s="18">
        <f t="shared" ref="I328" si="41">H328*1.12</f>
        <v>91056.000000000015</v>
      </c>
      <c r="J328" s="72" t="s">
        <v>82</v>
      </c>
      <c r="K328" s="117" t="s">
        <v>17</v>
      </c>
      <c r="L328" s="118" t="s">
        <v>14</v>
      </c>
    </row>
    <row r="329" spans="1:12" s="65" customFormat="1" ht="141" customHeight="1" x14ac:dyDescent="0.25">
      <c r="A329" s="112">
        <v>138</v>
      </c>
      <c r="B329" s="117" t="s">
        <v>575</v>
      </c>
      <c r="C329" s="118" t="s">
        <v>51</v>
      </c>
      <c r="D329" s="117" t="s">
        <v>576</v>
      </c>
      <c r="E329" s="63" t="s">
        <v>53</v>
      </c>
      <c r="F329" s="63">
        <v>1</v>
      </c>
      <c r="G329" s="18">
        <v>232946.43</v>
      </c>
      <c r="H329" s="18">
        <f t="shared" si="38"/>
        <v>232946.43</v>
      </c>
      <c r="I329" s="18">
        <f t="shared" si="39"/>
        <v>260900.00160000002</v>
      </c>
      <c r="J329" s="72" t="s">
        <v>82</v>
      </c>
      <c r="K329" s="117" t="s">
        <v>17</v>
      </c>
      <c r="L329" s="118" t="s">
        <v>14</v>
      </c>
    </row>
    <row r="330" spans="1:12" s="65" customFormat="1" ht="141" customHeight="1" x14ac:dyDescent="0.25">
      <c r="A330" s="112">
        <v>139</v>
      </c>
      <c r="B330" s="62" t="s">
        <v>574</v>
      </c>
      <c r="C330" s="118" t="s">
        <v>51</v>
      </c>
      <c r="D330" s="62" t="s">
        <v>392</v>
      </c>
      <c r="E330" s="63" t="s">
        <v>53</v>
      </c>
      <c r="F330" s="63">
        <v>1</v>
      </c>
      <c r="G330" s="64">
        <v>485900</v>
      </c>
      <c r="H330" s="64">
        <f>F330*G330</f>
        <v>485900</v>
      </c>
      <c r="I330" s="18">
        <f t="shared" si="39"/>
        <v>544208</v>
      </c>
      <c r="J330" s="116" t="s">
        <v>335</v>
      </c>
      <c r="K330" s="117" t="s">
        <v>17</v>
      </c>
      <c r="L330" s="118" t="s">
        <v>14</v>
      </c>
    </row>
    <row r="331" spans="1:12" s="65" customFormat="1" ht="270.75" customHeight="1" x14ac:dyDescent="0.25">
      <c r="A331" s="112">
        <v>140</v>
      </c>
      <c r="B331" s="67" t="s">
        <v>577</v>
      </c>
      <c r="C331" s="67" t="s">
        <v>94</v>
      </c>
      <c r="D331" s="67" t="s">
        <v>674</v>
      </c>
      <c r="E331" s="67" t="s">
        <v>11</v>
      </c>
      <c r="F331" s="67">
        <v>1</v>
      </c>
      <c r="G331" s="121">
        <v>2460000</v>
      </c>
      <c r="H331" s="115">
        <f>G331*F331</f>
        <v>2460000</v>
      </c>
      <c r="I331" s="114">
        <f>H331*1.12</f>
        <v>2755200.0000000005</v>
      </c>
      <c r="J331" s="113" t="s">
        <v>578</v>
      </c>
      <c r="K331" s="120" t="s">
        <v>323</v>
      </c>
      <c r="L331" s="116" t="s">
        <v>14</v>
      </c>
    </row>
    <row r="332" spans="1:12" s="65" customFormat="1" ht="167.25" customHeight="1" x14ac:dyDescent="0.25">
      <c r="A332" s="131">
        <v>141</v>
      </c>
      <c r="B332" s="127" t="s">
        <v>592</v>
      </c>
      <c r="C332" s="128" t="s">
        <v>51</v>
      </c>
      <c r="D332" s="127" t="s">
        <v>352</v>
      </c>
      <c r="E332" s="36" t="s">
        <v>11</v>
      </c>
      <c r="F332" s="37">
        <v>1</v>
      </c>
      <c r="G332" s="20">
        <v>2253429</v>
      </c>
      <c r="H332" s="130">
        <f t="shared" ref="H332:H337" si="42">F332*G332</f>
        <v>2253429</v>
      </c>
      <c r="I332" s="18">
        <f t="shared" ref="I332:I337" si="43">H332*1.12</f>
        <v>2523840.4800000004</v>
      </c>
      <c r="J332" s="130" t="s">
        <v>95</v>
      </c>
      <c r="K332" s="127" t="s">
        <v>17</v>
      </c>
      <c r="L332" s="128" t="s">
        <v>14</v>
      </c>
    </row>
    <row r="333" spans="1:12" s="65" customFormat="1" ht="146.25" customHeight="1" x14ac:dyDescent="0.25">
      <c r="A333" s="131">
        <v>142</v>
      </c>
      <c r="B333" s="127" t="s">
        <v>593</v>
      </c>
      <c r="C333" s="128" t="s">
        <v>51</v>
      </c>
      <c r="D333" s="127" t="s">
        <v>394</v>
      </c>
      <c r="E333" s="127" t="s">
        <v>11</v>
      </c>
      <c r="F333" s="129">
        <v>1</v>
      </c>
      <c r="G333" s="20">
        <v>1837094</v>
      </c>
      <c r="H333" s="130">
        <f t="shared" si="42"/>
        <v>1837094</v>
      </c>
      <c r="I333" s="18">
        <f t="shared" si="43"/>
        <v>2057545.2800000003</v>
      </c>
      <c r="J333" s="130" t="s">
        <v>61</v>
      </c>
      <c r="K333" s="127" t="s">
        <v>17</v>
      </c>
      <c r="L333" s="128" t="s">
        <v>14</v>
      </c>
    </row>
    <row r="334" spans="1:12" s="65" customFormat="1" ht="146.25" customHeight="1" x14ac:dyDescent="0.25">
      <c r="A334" s="131">
        <v>143</v>
      </c>
      <c r="B334" s="127" t="s">
        <v>594</v>
      </c>
      <c r="C334" s="128" t="s">
        <v>51</v>
      </c>
      <c r="D334" s="127" t="s">
        <v>520</v>
      </c>
      <c r="E334" s="63" t="s">
        <v>53</v>
      </c>
      <c r="F334" s="63">
        <v>1</v>
      </c>
      <c r="G334" s="18">
        <v>552832</v>
      </c>
      <c r="H334" s="18">
        <f t="shared" si="42"/>
        <v>552832</v>
      </c>
      <c r="I334" s="18">
        <f t="shared" si="43"/>
        <v>619171.84000000008</v>
      </c>
      <c r="J334" s="133" t="s">
        <v>82</v>
      </c>
      <c r="K334" s="127" t="s">
        <v>17</v>
      </c>
      <c r="L334" s="128" t="s">
        <v>14</v>
      </c>
    </row>
    <row r="335" spans="1:12" s="65" customFormat="1" ht="146.25" customHeight="1" x14ac:dyDescent="0.25">
      <c r="A335" s="131">
        <v>144</v>
      </c>
      <c r="B335" s="127" t="s">
        <v>605</v>
      </c>
      <c r="C335" s="128" t="s">
        <v>51</v>
      </c>
      <c r="D335" s="127" t="s">
        <v>369</v>
      </c>
      <c r="E335" s="127" t="s">
        <v>11</v>
      </c>
      <c r="F335" s="129">
        <v>1</v>
      </c>
      <c r="G335" s="20">
        <v>1502940</v>
      </c>
      <c r="H335" s="130">
        <f t="shared" si="42"/>
        <v>1502940</v>
      </c>
      <c r="I335" s="18">
        <f t="shared" si="43"/>
        <v>1683292.8</v>
      </c>
      <c r="J335" s="130" t="s">
        <v>82</v>
      </c>
      <c r="K335" s="127" t="s">
        <v>17</v>
      </c>
      <c r="L335" s="128" t="s">
        <v>14</v>
      </c>
    </row>
    <row r="336" spans="1:12" s="65" customFormat="1" ht="146.25" customHeight="1" x14ac:dyDescent="0.25">
      <c r="A336" s="131">
        <v>145</v>
      </c>
      <c r="B336" s="62" t="s">
        <v>615</v>
      </c>
      <c r="C336" s="128" t="s">
        <v>51</v>
      </c>
      <c r="D336" s="62" t="s">
        <v>606</v>
      </c>
      <c r="E336" s="127" t="s">
        <v>11</v>
      </c>
      <c r="F336" s="129">
        <v>20</v>
      </c>
      <c r="G336" s="20">
        <v>19241</v>
      </c>
      <c r="H336" s="130">
        <f t="shared" si="42"/>
        <v>384820</v>
      </c>
      <c r="I336" s="18">
        <f t="shared" si="43"/>
        <v>430998.4</v>
      </c>
      <c r="J336" s="130" t="s">
        <v>82</v>
      </c>
      <c r="K336" s="127" t="s">
        <v>17</v>
      </c>
      <c r="L336" s="128" t="s">
        <v>14</v>
      </c>
    </row>
    <row r="337" spans="1:12" s="65" customFormat="1" ht="146.25" customHeight="1" x14ac:dyDescent="0.25">
      <c r="A337" s="131">
        <v>146</v>
      </c>
      <c r="B337" s="62" t="s">
        <v>607</v>
      </c>
      <c r="C337" s="128" t="s">
        <v>51</v>
      </c>
      <c r="D337" s="62" t="s">
        <v>608</v>
      </c>
      <c r="E337" s="127" t="s">
        <v>11</v>
      </c>
      <c r="F337" s="129">
        <v>1</v>
      </c>
      <c r="G337" s="136">
        <v>1000500</v>
      </c>
      <c r="H337" s="130">
        <f t="shared" si="42"/>
        <v>1000500</v>
      </c>
      <c r="I337" s="18">
        <f t="shared" si="43"/>
        <v>1120560</v>
      </c>
      <c r="J337" s="130" t="s">
        <v>61</v>
      </c>
      <c r="K337" s="127" t="s">
        <v>17</v>
      </c>
      <c r="L337" s="128" t="s">
        <v>14</v>
      </c>
    </row>
    <row r="338" spans="1:12" s="65" customFormat="1" ht="146.25" customHeight="1" x14ac:dyDescent="0.25">
      <c r="A338" s="145">
        <v>147</v>
      </c>
      <c r="B338" s="142" t="s">
        <v>616</v>
      </c>
      <c r="C338" s="143" t="s">
        <v>51</v>
      </c>
      <c r="D338" s="62" t="s">
        <v>617</v>
      </c>
      <c r="E338" s="63" t="s">
        <v>53</v>
      </c>
      <c r="F338" s="63">
        <v>1</v>
      </c>
      <c r="G338" s="18">
        <v>25512148.210000001</v>
      </c>
      <c r="H338" s="18">
        <f t="shared" ref="H338:H349" si="44">F338*G338</f>
        <v>25512148.210000001</v>
      </c>
      <c r="I338" s="18">
        <f t="shared" ref="I338:I349" si="45">H338*1.12</f>
        <v>28573605.995200004</v>
      </c>
      <c r="J338" s="148" t="s">
        <v>291</v>
      </c>
      <c r="K338" s="142" t="s">
        <v>17</v>
      </c>
      <c r="L338" s="143" t="s">
        <v>14</v>
      </c>
    </row>
    <row r="339" spans="1:12" s="65" customFormat="1" ht="146.25" customHeight="1" x14ac:dyDescent="0.25">
      <c r="A339" s="145">
        <v>148</v>
      </c>
      <c r="B339" s="142" t="s">
        <v>620</v>
      </c>
      <c r="C339" s="143" t="s">
        <v>51</v>
      </c>
      <c r="D339" s="62" t="s">
        <v>621</v>
      </c>
      <c r="E339" s="63" t="s">
        <v>53</v>
      </c>
      <c r="F339" s="63">
        <v>1</v>
      </c>
      <c r="G339" s="18">
        <v>642134</v>
      </c>
      <c r="H339" s="18">
        <f t="shared" si="44"/>
        <v>642134</v>
      </c>
      <c r="I339" s="18">
        <f t="shared" si="45"/>
        <v>719190.08000000007</v>
      </c>
      <c r="J339" s="144" t="s">
        <v>622</v>
      </c>
      <c r="K339" s="142" t="s">
        <v>17</v>
      </c>
      <c r="L339" s="143" t="s">
        <v>14</v>
      </c>
    </row>
    <row r="340" spans="1:12" s="65" customFormat="1" ht="146.25" customHeight="1" x14ac:dyDescent="0.25">
      <c r="A340" s="155">
        <v>149</v>
      </c>
      <c r="B340" s="157" t="s">
        <v>661</v>
      </c>
      <c r="C340" s="158" t="s">
        <v>51</v>
      </c>
      <c r="D340" s="157" t="s">
        <v>657</v>
      </c>
      <c r="E340" s="36" t="s">
        <v>11</v>
      </c>
      <c r="F340" s="37">
        <v>1</v>
      </c>
      <c r="G340" s="18">
        <v>784500</v>
      </c>
      <c r="H340" s="156">
        <f t="shared" si="44"/>
        <v>784500</v>
      </c>
      <c r="I340" s="18">
        <f t="shared" si="45"/>
        <v>878640.00000000012</v>
      </c>
      <c r="J340" s="156" t="s">
        <v>61</v>
      </c>
      <c r="K340" s="157" t="s">
        <v>17</v>
      </c>
      <c r="L340" s="158" t="s">
        <v>14</v>
      </c>
    </row>
    <row r="341" spans="1:12" s="65" customFormat="1" ht="154.5" customHeight="1" x14ac:dyDescent="0.25">
      <c r="A341" s="155">
        <v>150</v>
      </c>
      <c r="B341" s="157" t="s">
        <v>664</v>
      </c>
      <c r="C341" s="158" t="s">
        <v>51</v>
      </c>
      <c r="D341" s="157" t="s">
        <v>352</v>
      </c>
      <c r="E341" s="36" t="s">
        <v>11</v>
      </c>
      <c r="F341" s="37">
        <v>1</v>
      </c>
      <c r="G341" s="20">
        <v>442945</v>
      </c>
      <c r="H341" s="156">
        <f t="shared" si="44"/>
        <v>442945</v>
      </c>
      <c r="I341" s="18">
        <f t="shared" si="45"/>
        <v>496098.4</v>
      </c>
      <c r="J341" s="156" t="s">
        <v>61</v>
      </c>
      <c r="K341" s="157" t="s">
        <v>17</v>
      </c>
      <c r="L341" s="158" t="s">
        <v>14</v>
      </c>
    </row>
    <row r="342" spans="1:12" s="65" customFormat="1" ht="146.25" customHeight="1" x14ac:dyDescent="0.25">
      <c r="A342" s="155">
        <v>151</v>
      </c>
      <c r="B342" s="157" t="s">
        <v>652</v>
      </c>
      <c r="C342" s="158" t="s">
        <v>51</v>
      </c>
      <c r="D342" s="157" t="s">
        <v>651</v>
      </c>
      <c r="E342" s="63" t="s">
        <v>53</v>
      </c>
      <c r="F342" s="63">
        <v>1</v>
      </c>
      <c r="G342" s="18">
        <v>1395716.96</v>
      </c>
      <c r="H342" s="18">
        <f t="shared" ref="H342" si="46">F342*G342</f>
        <v>1395716.96</v>
      </c>
      <c r="I342" s="18">
        <f t="shared" ref="I342" si="47">H342*1.12</f>
        <v>1563202.9952</v>
      </c>
      <c r="J342" s="154" t="s">
        <v>82</v>
      </c>
      <c r="K342" s="157" t="s">
        <v>17</v>
      </c>
      <c r="L342" s="158" t="s">
        <v>14</v>
      </c>
    </row>
    <row r="343" spans="1:12" s="65" customFormat="1" ht="146.25" customHeight="1" x14ac:dyDescent="0.25">
      <c r="A343" s="155">
        <v>152</v>
      </c>
      <c r="B343" s="157" t="s">
        <v>665</v>
      </c>
      <c r="C343" s="158" t="s">
        <v>51</v>
      </c>
      <c r="D343" s="157" t="s">
        <v>662</v>
      </c>
      <c r="E343" s="36" t="s">
        <v>11</v>
      </c>
      <c r="F343" s="37">
        <v>1</v>
      </c>
      <c r="G343" s="18">
        <v>337000</v>
      </c>
      <c r="H343" s="156">
        <f t="shared" si="44"/>
        <v>337000</v>
      </c>
      <c r="I343" s="18">
        <f t="shared" si="45"/>
        <v>377440.00000000006</v>
      </c>
      <c r="J343" s="156" t="s">
        <v>61</v>
      </c>
      <c r="K343" s="157" t="s">
        <v>17</v>
      </c>
      <c r="L343" s="158" t="s">
        <v>14</v>
      </c>
    </row>
    <row r="344" spans="1:12" s="65" customFormat="1" ht="146.25" customHeight="1" x14ac:dyDescent="0.25">
      <c r="A344" s="155">
        <v>153</v>
      </c>
      <c r="B344" s="157" t="s">
        <v>528</v>
      </c>
      <c r="C344" s="158" t="s">
        <v>431</v>
      </c>
      <c r="D344" s="62" t="s">
        <v>669</v>
      </c>
      <c r="E344" s="63" t="s">
        <v>53</v>
      </c>
      <c r="F344" s="63">
        <v>1</v>
      </c>
      <c r="G344" s="18">
        <v>729200</v>
      </c>
      <c r="H344" s="18">
        <f t="shared" si="44"/>
        <v>729200</v>
      </c>
      <c r="I344" s="18">
        <f t="shared" si="45"/>
        <v>816704.00000000012</v>
      </c>
      <c r="J344" s="154" t="s">
        <v>82</v>
      </c>
      <c r="K344" s="157" t="s">
        <v>17</v>
      </c>
      <c r="L344" s="158" t="s">
        <v>14</v>
      </c>
    </row>
    <row r="345" spans="1:12" s="65" customFormat="1" ht="146.25" customHeight="1" x14ac:dyDescent="0.25">
      <c r="A345" s="155">
        <v>154</v>
      </c>
      <c r="B345" s="157" t="s">
        <v>663</v>
      </c>
      <c r="C345" s="158" t="s">
        <v>431</v>
      </c>
      <c r="D345" s="62" t="s">
        <v>518</v>
      </c>
      <c r="E345" s="63" t="s">
        <v>53</v>
      </c>
      <c r="F345" s="63">
        <v>1</v>
      </c>
      <c r="G345" s="18">
        <v>602607.15</v>
      </c>
      <c r="H345" s="18">
        <f t="shared" ref="H345" si="48">F345*G345</f>
        <v>602607.15</v>
      </c>
      <c r="I345" s="18">
        <f t="shared" ref="I345" si="49">H345*1.12</f>
        <v>674920.00800000015</v>
      </c>
      <c r="J345" s="154" t="s">
        <v>82</v>
      </c>
      <c r="K345" s="157" t="s">
        <v>17</v>
      </c>
      <c r="L345" s="158" t="s">
        <v>14</v>
      </c>
    </row>
    <row r="346" spans="1:12" s="65" customFormat="1" ht="146.25" customHeight="1" x14ac:dyDescent="0.25">
      <c r="A346" s="155">
        <v>155</v>
      </c>
      <c r="B346" s="157" t="s">
        <v>670</v>
      </c>
      <c r="C346" s="158" t="s">
        <v>51</v>
      </c>
      <c r="D346" s="157" t="s">
        <v>394</v>
      </c>
      <c r="E346" s="157" t="s">
        <v>11</v>
      </c>
      <c r="F346" s="159">
        <v>1</v>
      </c>
      <c r="G346" s="20">
        <v>895388</v>
      </c>
      <c r="H346" s="156">
        <f t="shared" si="44"/>
        <v>895388</v>
      </c>
      <c r="I346" s="18">
        <f t="shared" si="45"/>
        <v>1002834.56</v>
      </c>
      <c r="J346" s="154" t="s">
        <v>82</v>
      </c>
      <c r="K346" s="157" t="s">
        <v>17</v>
      </c>
      <c r="L346" s="158" t="s">
        <v>14</v>
      </c>
    </row>
    <row r="347" spans="1:12" s="65" customFormat="1" ht="201" customHeight="1" x14ac:dyDescent="0.25">
      <c r="A347" s="161">
        <v>156</v>
      </c>
      <c r="B347" s="165" t="s">
        <v>681</v>
      </c>
      <c r="C347" s="166" t="s">
        <v>51</v>
      </c>
      <c r="D347" s="165" t="s">
        <v>290</v>
      </c>
      <c r="E347" s="167" t="s">
        <v>53</v>
      </c>
      <c r="F347" s="167">
        <v>1</v>
      </c>
      <c r="G347" s="18">
        <v>3174843.75</v>
      </c>
      <c r="H347" s="18">
        <f t="shared" si="44"/>
        <v>3174843.75</v>
      </c>
      <c r="I347" s="18">
        <f t="shared" si="45"/>
        <v>3555825.0000000005</v>
      </c>
      <c r="J347" s="165" t="s">
        <v>82</v>
      </c>
      <c r="K347" s="165" t="s">
        <v>17</v>
      </c>
      <c r="L347" s="166" t="s">
        <v>14</v>
      </c>
    </row>
    <row r="348" spans="1:12" s="65" customFormat="1" ht="201" customHeight="1" x14ac:dyDescent="0.25">
      <c r="A348" s="161">
        <v>157</v>
      </c>
      <c r="B348" s="165" t="s">
        <v>693</v>
      </c>
      <c r="C348" s="166" t="s">
        <v>51</v>
      </c>
      <c r="D348" s="165" t="s">
        <v>290</v>
      </c>
      <c r="E348" s="167" t="s">
        <v>53</v>
      </c>
      <c r="F348" s="167">
        <v>1</v>
      </c>
      <c r="G348" s="18">
        <v>3024718.75</v>
      </c>
      <c r="H348" s="18">
        <f t="shared" ref="H348" si="50">F348*G348</f>
        <v>3024718.75</v>
      </c>
      <c r="I348" s="18">
        <f t="shared" ref="I348" si="51">H348*1.12</f>
        <v>3387685.0000000005</v>
      </c>
      <c r="J348" s="165" t="s">
        <v>82</v>
      </c>
      <c r="K348" s="165" t="s">
        <v>17</v>
      </c>
      <c r="L348" s="166" t="s">
        <v>14</v>
      </c>
    </row>
    <row r="349" spans="1:12" s="65" customFormat="1" ht="146.25" customHeight="1" x14ac:dyDescent="0.25">
      <c r="A349" s="161">
        <v>158</v>
      </c>
      <c r="B349" s="62" t="s">
        <v>683</v>
      </c>
      <c r="C349" s="166" t="s">
        <v>51</v>
      </c>
      <c r="D349" s="62" t="s">
        <v>522</v>
      </c>
      <c r="E349" s="63" t="s">
        <v>53</v>
      </c>
      <c r="F349" s="63">
        <v>1</v>
      </c>
      <c r="G349" s="64">
        <v>7711321.4299999997</v>
      </c>
      <c r="H349" s="64">
        <f t="shared" si="44"/>
        <v>7711321.4299999997</v>
      </c>
      <c r="I349" s="18">
        <f t="shared" si="45"/>
        <v>8636680.001600001</v>
      </c>
      <c r="J349" s="163" t="s">
        <v>82</v>
      </c>
      <c r="K349" s="165" t="s">
        <v>17</v>
      </c>
      <c r="L349" s="166" t="s">
        <v>14</v>
      </c>
    </row>
    <row r="350" spans="1:12" s="65" customFormat="1" ht="146.25" customHeight="1" x14ac:dyDescent="0.25">
      <c r="A350" s="161">
        <v>159</v>
      </c>
      <c r="B350" s="62" t="s">
        <v>682</v>
      </c>
      <c r="C350" s="166" t="s">
        <v>51</v>
      </c>
      <c r="D350" s="62" t="s">
        <v>522</v>
      </c>
      <c r="E350" s="63" t="s">
        <v>53</v>
      </c>
      <c r="F350" s="63">
        <v>1</v>
      </c>
      <c r="G350" s="64">
        <v>6499682.1399999997</v>
      </c>
      <c r="H350" s="64">
        <f t="shared" ref="H350:H371" si="52">F350*G350</f>
        <v>6499682.1399999997</v>
      </c>
      <c r="I350" s="18">
        <f t="shared" ref="I350:I371" si="53">H350*1.12</f>
        <v>7279643.9968000008</v>
      </c>
      <c r="J350" s="163" t="s">
        <v>95</v>
      </c>
      <c r="K350" s="165" t="s">
        <v>17</v>
      </c>
      <c r="L350" s="166" t="s">
        <v>14</v>
      </c>
    </row>
    <row r="351" spans="1:12" s="65" customFormat="1" ht="146.25" customHeight="1" x14ac:dyDescent="0.25">
      <c r="A351" s="161">
        <v>160</v>
      </c>
      <c r="B351" s="165" t="s">
        <v>685</v>
      </c>
      <c r="C351" s="166" t="s">
        <v>51</v>
      </c>
      <c r="D351" s="165" t="s">
        <v>684</v>
      </c>
      <c r="E351" s="63" t="s">
        <v>53</v>
      </c>
      <c r="F351" s="63">
        <v>1</v>
      </c>
      <c r="G351" s="18">
        <v>5505598</v>
      </c>
      <c r="H351" s="18">
        <f t="shared" si="52"/>
        <v>5505598</v>
      </c>
      <c r="I351" s="18">
        <f t="shared" si="53"/>
        <v>6166269.7600000007</v>
      </c>
      <c r="J351" s="163" t="s">
        <v>291</v>
      </c>
      <c r="K351" s="165" t="s">
        <v>17</v>
      </c>
      <c r="L351" s="166" t="s">
        <v>14</v>
      </c>
    </row>
    <row r="352" spans="1:12" s="65" customFormat="1" ht="146.25" customHeight="1" x14ac:dyDescent="0.25">
      <c r="A352" s="161">
        <v>161</v>
      </c>
      <c r="B352" s="165" t="s">
        <v>694</v>
      </c>
      <c r="C352" s="166" t="s">
        <v>51</v>
      </c>
      <c r="D352" s="165" t="s">
        <v>139</v>
      </c>
      <c r="E352" s="63" t="s">
        <v>53</v>
      </c>
      <c r="F352" s="63">
        <v>1</v>
      </c>
      <c r="G352" s="18">
        <v>220983</v>
      </c>
      <c r="H352" s="18">
        <f t="shared" ref="H352" si="54">F352*G352</f>
        <v>220983</v>
      </c>
      <c r="I352" s="18">
        <f t="shared" ref="I352" si="55">H352*1.12</f>
        <v>247500.96000000002</v>
      </c>
      <c r="J352" s="163" t="s">
        <v>95</v>
      </c>
      <c r="K352" s="165" t="s">
        <v>17</v>
      </c>
      <c r="L352" s="166" t="s">
        <v>14</v>
      </c>
    </row>
    <row r="353" spans="1:12" s="65" customFormat="1" ht="146.25" customHeight="1" x14ac:dyDescent="0.25">
      <c r="A353" s="161">
        <v>162</v>
      </c>
      <c r="B353" s="165" t="s">
        <v>695</v>
      </c>
      <c r="C353" s="166" t="s">
        <v>94</v>
      </c>
      <c r="D353" s="165" t="s">
        <v>702</v>
      </c>
      <c r="E353" s="63" t="s">
        <v>53</v>
      </c>
      <c r="F353" s="63">
        <v>1</v>
      </c>
      <c r="G353" s="18">
        <v>1216000</v>
      </c>
      <c r="H353" s="18">
        <f t="shared" ref="H353:H359" si="56">F353*G353</f>
        <v>1216000</v>
      </c>
      <c r="I353" s="18">
        <f t="shared" ref="I353:I359" si="57">H353*1.12</f>
        <v>1361920.0000000002</v>
      </c>
      <c r="J353" s="163" t="s">
        <v>706</v>
      </c>
      <c r="K353" s="165" t="s">
        <v>323</v>
      </c>
      <c r="L353" s="166" t="s">
        <v>14</v>
      </c>
    </row>
    <row r="354" spans="1:12" s="65" customFormat="1" ht="146.25" customHeight="1" x14ac:dyDescent="0.25">
      <c r="A354" s="161">
        <v>163</v>
      </c>
      <c r="B354" s="165" t="s">
        <v>696</v>
      </c>
      <c r="C354" s="166" t="s">
        <v>94</v>
      </c>
      <c r="D354" s="165" t="s">
        <v>531</v>
      </c>
      <c r="E354" s="63" t="s">
        <v>53</v>
      </c>
      <c r="F354" s="63">
        <v>1</v>
      </c>
      <c r="G354" s="18">
        <v>1478500</v>
      </c>
      <c r="H354" s="18">
        <f t="shared" si="56"/>
        <v>1478500</v>
      </c>
      <c r="I354" s="18">
        <f t="shared" si="57"/>
        <v>1655920.0000000002</v>
      </c>
      <c r="J354" s="163" t="s">
        <v>304</v>
      </c>
      <c r="K354" s="165" t="s">
        <v>323</v>
      </c>
      <c r="L354" s="166" t="s">
        <v>14</v>
      </c>
    </row>
    <row r="355" spans="1:12" s="65" customFormat="1" ht="146.25" customHeight="1" x14ac:dyDescent="0.25">
      <c r="A355" s="161">
        <v>164</v>
      </c>
      <c r="B355" s="165" t="s">
        <v>697</v>
      </c>
      <c r="C355" s="166" t="s">
        <v>94</v>
      </c>
      <c r="D355" s="165" t="s">
        <v>703</v>
      </c>
      <c r="E355" s="63" t="s">
        <v>53</v>
      </c>
      <c r="F355" s="63">
        <v>1</v>
      </c>
      <c r="G355" s="18">
        <v>2011500</v>
      </c>
      <c r="H355" s="18">
        <f t="shared" si="56"/>
        <v>2011500</v>
      </c>
      <c r="I355" s="18">
        <f t="shared" si="57"/>
        <v>2252880</v>
      </c>
      <c r="J355" s="163" t="s">
        <v>706</v>
      </c>
      <c r="K355" s="165" t="s">
        <v>323</v>
      </c>
      <c r="L355" s="166" t="s">
        <v>14</v>
      </c>
    </row>
    <row r="356" spans="1:12" s="65" customFormat="1" ht="146.25" customHeight="1" x14ac:dyDescent="0.25">
      <c r="A356" s="161">
        <v>165</v>
      </c>
      <c r="B356" s="165" t="s">
        <v>698</v>
      </c>
      <c r="C356" s="166" t="s">
        <v>94</v>
      </c>
      <c r="D356" s="165" t="s">
        <v>704</v>
      </c>
      <c r="E356" s="63" t="s">
        <v>53</v>
      </c>
      <c r="F356" s="63">
        <v>1</v>
      </c>
      <c r="G356" s="18">
        <v>1368250</v>
      </c>
      <c r="H356" s="18">
        <f t="shared" si="56"/>
        <v>1368250</v>
      </c>
      <c r="I356" s="18">
        <f t="shared" si="57"/>
        <v>1532440.0000000002</v>
      </c>
      <c r="J356" s="163" t="s">
        <v>707</v>
      </c>
      <c r="K356" s="165" t="s">
        <v>323</v>
      </c>
      <c r="L356" s="166" t="s">
        <v>14</v>
      </c>
    </row>
    <row r="357" spans="1:12" s="65" customFormat="1" ht="146.25" customHeight="1" x14ac:dyDescent="0.25">
      <c r="A357" s="161">
        <v>166</v>
      </c>
      <c r="B357" s="165" t="s">
        <v>699</v>
      </c>
      <c r="C357" s="166" t="s">
        <v>94</v>
      </c>
      <c r="D357" s="165" t="s">
        <v>705</v>
      </c>
      <c r="E357" s="63" t="s">
        <v>53</v>
      </c>
      <c r="F357" s="63">
        <v>1</v>
      </c>
      <c r="G357" s="18">
        <v>20826250</v>
      </c>
      <c r="H357" s="18">
        <f t="shared" si="56"/>
        <v>20826250</v>
      </c>
      <c r="I357" s="18">
        <f t="shared" si="57"/>
        <v>23325400.000000004</v>
      </c>
      <c r="J357" s="163" t="s">
        <v>706</v>
      </c>
      <c r="K357" s="165" t="s">
        <v>323</v>
      </c>
      <c r="L357" s="166" t="s">
        <v>14</v>
      </c>
    </row>
    <row r="358" spans="1:12" s="65" customFormat="1" ht="146.25" customHeight="1" x14ac:dyDescent="0.25">
      <c r="A358" s="161">
        <v>167</v>
      </c>
      <c r="B358" s="165" t="s">
        <v>700</v>
      </c>
      <c r="C358" s="166" t="s">
        <v>94</v>
      </c>
      <c r="D358" s="165" t="s">
        <v>705</v>
      </c>
      <c r="E358" s="63" t="s">
        <v>53</v>
      </c>
      <c r="F358" s="63">
        <v>1</v>
      </c>
      <c r="G358" s="18">
        <v>1422750</v>
      </c>
      <c r="H358" s="18">
        <f t="shared" si="56"/>
        <v>1422750</v>
      </c>
      <c r="I358" s="18">
        <f t="shared" si="57"/>
        <v>1593480.0000000002</v>
      </c>
      <c r="J358" s="163" t="s">
        <v>708</v>
      </c>
      <c r="K358" s="165" t="s">
        <v>323</v>
      </c>
      <c r="L358" s="166" t="s">
        <v>14</v>
      </c>
    </row>
    <row r="359" spans="1:12" s="65" customFormat="1" ht="146.25" customHeight="1" x14ac:dyDescent="0.25">
      <c r="A359" s="161">
        <v>168</v>
      </c>
      <c r="B359" s="165" t="s">
        <v>701</v>
      </c>
      <c r="C359" s="166" t="s">
        <v>94</v>
      </c>
      <c r="D359" s="165" t="s">
        <v>703</v>
      </c>
      <c r="E359" s="63" t="s">
        <v>53</v>
      </c>
      <c r="F359" s="63">
        <v>1</v>
      </c>
      <c r="G359" s="18">
        <v>20329000</v>
      </c>
      <c r="H359" s="18">
        <f t="shared" si="56"/>
        <v>20329000</v>
      </c>
      <c r="I359" s="18">
        <f t="shared" si="57"/>
        <v>22768480.000000004</v>
      </c>
      <c r="J359" s="163" t="s">
        <v>383</v>
      </c>
      <c r="K359" s="165" t="s">
        <v>323</v>
      </c>
      <c r="L359" s="166" t="s">
        <v>14</v>
      </c>
    </row>
    <row r="360" spans="1:12" s="65" customFormat="1" ht="146.25" customHeight="1" x14ac:dyDescent="0.25">
      <c r="A360" s="161">
        <v>169</v>
      </c>
      <c r="B360" s="190" t="s">
        <v>738</v>
      </c>
      <c r="C360" s="166" t="s">
        <v>51</v>
      </c>
      <c r="D360" s="62" t="s">
        <v>687</v>
      </c>
      <c r="E360" s="63" t="s">
        <v>53</v>
      </c>
      <c r="F360" s="63">
        <v>1</v>
      </c>
      <c r="G360" s="18">
        <v>2292168</v>
      </c>
      <c r="H360" s="18">
        <f t="shared" si="52"/>
        <v>2292168</v>
      </c>
      <c r="I360" s="18">
        <f t="shared" si="53"/>
        <v>2567228.16</v>
      </c>
      <c r="J360" s="164" t="s">
        <v>686</v>
      </c>
      <c r="K360" s="165" t="s">
        <v>17</v>
      </c>
      <c r="L360" s="166" t="s">
        <v>14</v>
      </c>
    </row>
    <row r="361" spans="1:12" s="65" customFormat="1" ht="146.25" customHeight="1" x14ac:dyDescent="0.25">
      <c r="A361" s="161">
        <v>170</v>
      </c>
      <c r="B361" s="177" t="s">
        <v>689</v>
      </c>
      <c r="C361" s="176" t="s">
        <v>94</v>
      </c>
      <c r="D361" s="177" t="s">
        <v>690</v>
      </c>
      <c r="E361" s="180" t="s">
        <v>53</v>
      </c>
      <c r="F361" s="180">
        <v>1</v>
      </c>
      <c r="G361" s="179">
        <v>3213840</v>
      </c>
      <c r="H361" s="179">
        <f t="shared" si="52"/>
        <v>3213840</v>
      </c>
      <c r="I361" s="179">
        <f t="shared" si="53"/>
        <v>3599500.8000000003</v>
      </c>
      <c r="J361" s="178" t="s">
        <v>95</v>
      </c>
      <c r="K361" s="177" t="s">
        <v>17</v>
      </c>
      <c r="L361" s="176" t="s">
        <v>14</v>
      </c>
    </row>
    <row r="362" spans="1:12" s="192" customFormat="1" ht="146.25" customHeight="1" x14ac:dyDescent="0.25">
      <c r="A362" s="52">
        <v>171</v>
      </c>
      <c r="B362" s="51" t="s">
        <v>711</v>
      </c>
      <c r="C362" s="56" t="s">
        <v>51</v>
      </c>
      <c r="D362" s="51" t="s">
        <v>737</v>
      </c>
      <c r="E362" s="191" t="s">
        <v>11</v>
      </c>
      <c r="F362" s="191">
        <v>1</v>
      </c>
      <c r="G362" s="189">
        <v>1365313</v>
      </c>
      <c r="H362" s="189">
        <f t="shared" si="52"/>
        <v>1365313</v>
      </c>
      <c r="I362" s="57">
        <f t="shared" si="53"/>
        <v>1529150.56</v>
      </c>
      <c r="J362" s="189" t="s">
        <v>78</v>
      </c>
      <c r="K362" s="51" t="s">
        <v>17</v>
      </c>
      <c r="L362" s="56" t="s">
        <v>14</v>
      </c>
    </row>
    <row r="363" spans="1:12" s="192" customFormat="1" ht="146.25" customHeight="1" x14ac:dyDescent="0.25">
      <c r="A363" s="206">
        <v>172</v>
      </c>
      <c r="B363" s="208" t="s">
        <v>740</v>
      </c>
      <c r="C363" s="209" t="s">
        <v>94</v>
      </c>
      <c r="D363" s="208" t="s">
        <v>743</v>
      </c>
      <c r="E363" s="36" t="s">
        <v>11</v>
      </c>
      <c r="F363" s="37">
        <v>1</v>
      </c>
      <c r="G363" s="18">
        <v>5686000</v>
      </c>
      <c r="H363" s="207">
        <f t="shared" si="52"/>
        <v>5686000</v>
      </c>
      <c r="I363" s="18">
        <f t="shared" si="53"/>
        <v>6368320.0000000009</v>
      </c>
      <c r="J363" s="207" t="s">
        <v>707</v>
      </c>
      <c r="K363" s="208" t="s">
        <v>323</v>
      </c>
      <c r="L363" s="209" t="s">
        <v>14</v>
      </c>
    </row>
    <row r="364" spans="1:12" s="192" customFormat="1" ht="146.25" customHeight="1" x14ac:dyDescent="0.25">
      <c r="A364" s="52">
        <v>173</v>
      </c>
      <c r="B364" s="67" t="s">
        <v>741</v>
      </c>
      <c r="C364" s="63" t="s">
        <v>51</v>
      </c>
      <c r="D364" s="67" t="s">
        <v>742</v>
      </c>
      <c r="E364" s="63" t="s">
        <v>11</v>
      </c>
      <c r="F364" s="63">
        <v>1</v>
      </c>
      <c r="G364" s="64">
        <v>1238363</v>
      </c>
      <c r="H364" s="210">
        <f t="shared" si="52"/>
        <v>1238363</v>
      </c>
      <c r="I364" s="18">
        <f t="shared" si="53"/>
        <v>1386966.56</v>
      </c>
      <c r="J364" s="207" t="s">
        <v>744</v>
      </c>
      <c r="K364" s="208" t="s">
        <v>17</v>
      </c>
      <c r="L364" s="209" t="s">
        <v>14</v>
      </c>
    </row>
    <row r="365" spans="1:12" s="192" customFormat="1" ht="146.25" customHeight="1" x14ac:dyDescent="0.25">
      <c r="A365" s="212">
        <v>174</v>
      </c>
      <c r="B365" s="51" t="s">
        <v>746</v>
      </c>
      <c r="C365" s="56" t="s">
        <v>51</v>
      </c>
      <c r="D365" s="51" t="s">
        <v>394</v>
      </c>
      <c r="E365" s="51" t="s">
        <v>11</v>
      </c>
      <c r="F365" s="52">
        <v>1</v>
      </c>
      <c r="G365" s="61">
        <v>21705</v>
      </c>
      <c r="H365" s="54">
        <f t="shared" si="52"/>
        <v>21705</v>
      </c>
      <c r="I365" s="57">
        <f t="shared" si="53"/>
        <v>24309.600000000002</v>
      </c>
      <c r="J365" s="54" t="s">
        <v>82</v>
      </c>
      <c r="K365" s="51" t="s">
        <v>17</v>
      </c>
      <c r="L365" s="56" t="s">
        <v>14</v>
      </c>
    </row>
    <row r="366" spans="1:12" s="192" customFormat="1" ht="146.25" customHeight="1" x14ac:dyDescent="0.25">
      <c r="A366" s="212">
        <v>175</v>
      </c>
      <c r="B366" s="51" t="s">
        <v>747</v>
      </c>
      <c r="C366" s="56" t="s">
        <v>51</v>
      </c>
      <c r="D366" s="51" t="s">
        <v>394</v>
      </c>
      <c r="E366" s="51" t="s">
        <v>11</v>
      </c>
      <c r="F366" s="52">
        <v>1</v>
      </c>
      <c r="G366" s="61">
        <v>102680</v>
      </c>
      <c r="H366" s="54">
        <f t="shared" si="52"/>
        <v>102680</v>
      </c>
      <c r="I366" s="57">
        <f t="shared" si="53"/>
        <v>115001.60000000001</v>
      </c>
      <c r="J366" s="54" t="s">
        <v>95</v>
      </c>
      <c r="K366" s="51" t="s">
        <v>17</v>
      </c>
      <c r="L366" s="56" t="s">
        <v>14</v>
      </c>
    </row>
    <row r="367" spans="1:12" s="192" customFormat="1" ht="146.25" customHeight="1" x14ac:dyDescent="0.25">
      <c r="A367" s="52">
        <v>176</v>
      </c>
      <c r="B367" s="51" t="s">
        <v>748</v>
      </c>
      <c r="C367" s="56" t="s">
        <v>51</v>
      </c>
      <c r="D367" s="51" t="s">
        <v>749</v>
      </c>
      <c r="E367" s="59" t="s">
        <v>11</v>
      </c>
      <c r="F367" s="60">
        <v>1</v>
      </c>
      <c r="G367" s="216">
        <v>100500</v>
      </c>
      <c r="H367" s="54">
        <f t="shared" si="52"/>
        <v>100500</v>
      </c>
      <c r="I367" s="57">
        <f t="shared" si="53"/>
        <v>112560.00000000001</v>
      </c>
      <c r="J367" s="54" t="s">
        <v>61</v>
      </c>
      <c r="K367" s="51" t="s">
        <v>17</v>
      </c>
      <c r="L367" s="56" t="s">
        <v>14</v>
      </c>
    </row>
    <row r="368" spans="1:12" s="192" customFormat="1" ht="146.25" customHeight="1" x14ac:dyDescent="0.25">
      <c r="A368" s="52">
        <v>177</v>
      </c>
      <c r="B368" s="187" t="s">
        <v>750</v>
      </c>
      <c r="C368" s="188" t="s">
        <v>751</v>
      </c>
      <c r="D368" s="221" t="s">
        <v>754</v>
      </c>
      <c r="E368" s="187" t="s">
        <v>104</v>
      </c>
      <c r="F368" s="197">
        <v>1</v>
      </c>
      <c r="G368" s="216">
        <v>1215200</v>
      </c>
      <c r="H368" s="54">
        <f t="shared" si="52"/>
        <v>1215200</v>
      </c>
      <c r="I368" s="57">
        <f t="shared" si="53"/>
        <v>1361024.0000000002</v>
      </c>
      <c r="J368" s="197" t="s">
        <v>752</v>
      </c>
      <c r="K368" s="51" t="s">
        <v>17</v>
      </c>
      <c r="L368" s="187" t="s">
        <v>14</v>
      </c>
    </row>
    <row r="369" spans="1:12" s="192" customFormat="1" ht="146.25" customHeight="1" x14ac:dyDescent="0.25">
      <c r="A369" s="228">
        <v>178</v>
      </c>
      <c r="B369" s="226" t="s">
        <v>770</v>
      </c>
      <c r="C369" s="227" t="s">
        <v>51</v>
      </c>
      <c r="D369" s="34" t="s">
        <v>287</v>
      </c>
      <c r="E369" s="67" t="s">
        <v>53</v>
      </c>
      <c r="F369" s="69">
        <v>1</v>
      </c>
      <c r="G369" s="237">
        <v>2910178</v>
      </c>
      <c r="H369" s="223">
        <f t="shared" si="52"/>
        <v>2910178</v>
      </c>
      <c r="I369" s="225">
        <f t="shared" si="53"/>
        <v>3259399.3600000003</v>
      </c>
      <c r="J369" s="69" t="s">
        <v>771</v>
      </c>
      <c r="K369" s="226" t="s">
        <v>17</v>
      </c>
      <c r="L369" s="67" t="s">
        <v>14</v>
      </c>
    </row>
    <row r="370" spans="1:12" s="192" customFormat="1" ht="146.25" customHeight="1" x14ac:dyDescent="0.25">
      <c r="A370" s="228">
        <v>179</v>
      </c>
      <c r="B370" s="67" t="s">
        <v>772</v>
      </c>
      <c r="C370" s="68" t="s">
        <v>94</v>
      </c>
      <c r="D370" s="169" t="s">
        <v>773</v>
      </c>
      <c r="E370" s="67" t="s">
        <v>53</v>
      </c>
      <c r="F370" s="69">
        <v>1</v>
      </c>
      <c r="G370" s="20">
        <v>323944500</v>
      </c>
      <c r="H370" s="223">
        <f t="shared" si="52"/>
        <v>323944500</v>
      </c>
      <c r="I370" s="225">
        <f t="shared" si="53"/>
        <v>362817840.00000006</v>
      </c>
      <c r="J370" s="69" t="s">
        <v>774</v>
      </c>
      <c r="K370" s="226" t="s">
        <v>323</v>
      </c>
      <c r="L370" s="67" t="s">
        <v>14</v>
      </c>
    </row>
    <row r="371" spans="1:12" s="239" customFormat="1" ht="146.25" customHeight="1" x14ac:dyDescent="0.25">
      <c r="A371" s="247">
        <v>180</v>
      </c>
      <c r="B371" s="81" t="s">
        <v>783</v>
      </c>
      <c r="C371" s="63" t="s">
        <v>51</v>
      </c>
      <c r="D371" s="67" t="s">
        <v>456</v>
      </c>
      <c r="E371" s="63" t="s">
        <v>11</v>
      </c>
      <c r="F371" s="63">
        <v>1</v>
      </c>
      <c r="G371" s="20">
        <v>682066</v>
      </c>
      <c r="H371" s="240">
        <f t="shared" si="52"/>
        <v>682066</v>
      </c>
      <c r="I371" s="243">
        <f t="shared" si="53"/>
        <v>763913.92</v>
      </c>
      <c r="J371" s="245" t="s">
        <v>78</v>
      </c>
      <c r="K371" s="244" t="s">
        <v>17</v>
      </c>
      <c r="L371" s="67" t="s">
        <v>14</v>
      </c>
    </row>
    <row r="372" spans="1:12" s="239" customFormat="1" ht="146.25" customHeight="1" x14ac:dyDescent="0.25">
      <c r="A372" s="253">
        <v>181</v>
      </c>
      <c r="B372" s="81" t="s">
        <v>793</v>
      </c>
      <c r="C372" s="63" t="s">
        <v>51</v>
      </c>
      <c r="D372" s="67" t="s">
        <v>456</v>
      </c>
      <c r="E372" s="63" t="s">
        <v>11</v>
      </c>
      <c r="F372" s="63">
        <v>1</v>
      </c>
      <c r="G372" s="20">
        <v>317534</v>
      </c>
      <c r="H372" s="248">
        <f t="shared" ref="H372:H373" si="58">F372*G372</f>
        <v>317534</v>
      </c>
      <c r="I372" s="250">
        <f t="shared" ref="I372:I373" si="59">H372*1.12</f>
        <v>355638.08</v>
      </c>
      <c r="J372" s="249" t="s">
        <v>777</v>
      </c>
      <c r="K372" s="251" t="s">
        <v>17</v>
      </c>
      <c r="L372" s="67" t="s">
        <v>14</v>
      </c>
    </row>
    <row r="373" spans="1:12" s="239" customFormat="1" ht="146.25" customHeight="1" x14ac:dyDescent="0.25">
      <c r="A373" s="253">
        <v>182</v>
      </c>
      <c r="B373" s="251" t="s">
        <v>794</v>
      </c>
      <c r="C373" s="252" t="s">
        <v>51</v>
      </c>
      <c r="D373" s="251" t="s">
        <v>394</v>
      </c>
      <c r="E373" s="251" t="s">
        <v>11</v>
      </c>
      <c r="F373" s="253">
        <v>1</v>
      </c>
      <c r="G373" s="20">
        <v>352800</v>
      </c>
      <c r="H373" s="249">
        <f t="shared" si="58"/>
        <v>352800</v>
      </c>
      <c r="I373" s="18">
        <f t="shared" si="59"/>
        <v>395136.00000000006</v>
      </c>
      <c r="J373" s="249" t="s">
        <v>95</v>
      </c>
      <c r="K373" s="251" t="s">
        <v>17</v>
      </c>
      <c r="L373" s="252" t="s">
        <v>14</v>
      </c>
    </row>
    <row r="374" spans="1:12" s="239" customFormat="1" ht="146.25" customHeight="1" x14ac:dyDescent="0.25">
      <c r="A374" s="253">
        <v>183</v>
      </c>
      <c r="B374" s="251" t="s">
        <v>795</v>
      </c>
      <c r="C374" s="252" t="s">
        <v>51</v>
      </c>
      <c r="D374" s="251" t="s">
        <v>314</v>
      </c>
      <c r="E374" s="251" t="s">
        <v>11</v>
      </c>
      <c r="F374" s="253">
        <v>1</v>
      </c>
      <c r="G374" s="20">
        <v>1995756</v>
      </c>
      <c r="H374" s="249">
        <f t="shared" ref="H374:H377" si="60">F374*G374</f>
        <v>1995756</v>
      </c>
      <c r="I374" s="18">
        <f t="shared" ref="I374:I377" si="61">H374*1.12</f>
        <v>2235246.7200000002</v>
      </c>
      <c r="J374" s="249" t="s">
        <v>95</v>
      </c>
      <c r="K374" s="251" t="s">
        <v>17</v>
      </c>
      <c r="L374" s="252" t="s">
        <v>14</v>
      </c>
    </row>
    <row r="375" spans="1:12" s="239" customFormat="1" ht="221.25" customHeight="1" x14ac:dyDescent="0.25">
      <c r="A375" s="253">
        <v>184</v>
      </c>
      <c r="B375" s="251" t="s">
        <v>796</v>
      </c>
      <c r="C375" s="252" t="s">
        <v>51</v>
      </c>
      <c r="D375" s="251" t="s">
        <v>290</v>
      </c>
      <c r="E375" s="253" t="s">
        <v>53</v>
      </c>
      <c r="F375" s="253">
        <v>1</v>
      </c>
      <c r="G375" s="18">
        <v>2015000</v>
      </c>
      <c r="H375" s="18">
        <f t="shared" si="60"/>
        <v>2015000</v>
      </c>
      <c r="I375" s="18">
        <f t="shared" si="61"/>
        <v>2256800</v>
      </c>
      <c r="J375" s="249" t="s">
        <v>95</v>
      </c>
      <c r="K375" s="251" t="s">
        <v>17</v>
      </c>
      <c r="L375" s="252" t="s">
        <v>14</v>
      </c>
    </row>
    <row r="376" spans="1:12" s="239" customFormat="1" ht="168.75" customHeight="1" x14ac:dyDescent="0.25">
      <c r="A376" s="253">
        <v>185</v>
      </c>
      <c r="B376" s="62" t="s">
        <v>797</v>
      </c>
      <c r="C376" s="252" t="s">
        <v>51</v>
      </c>
      <c r="D376" s="62" t="s">
        <v>522</v>
      </c>
      <c r="E376" s="63" t="s">
        <v>53</v>
      </c>
      <c r="F376" s="63">
        <v>1</v>
      </c>
      <c r="G376" s="64">
        <v>4934454</v>
      </c>
      <c r="H376" s="64">
        <f t="shared" si="60"/>
        <v>4934454</v>
      </c>
      <c r="I376" s="18">
        <f t="shared" si="61"/>
        <v>5526588.4800000004</v>
      </c>
      <c r="J376" s="254" t="s">
        <v>82</v>
      </c>
      <c r="K376" s="251" t="s">
        <v>17</v>
      </c>
      <c r="L376" s="252" t="s">
        <v>14</v>
      </c>
    </row>
    <row r="377" spans="1:12" s="239" customFormat="1" ht="168.75" customHeight="1" x14ac:dyDescent="0.25">
      <c r="A377" s="255">
        <v>186</v>
      </c>
      <c r="B377" s="261" t="s">
        <v>804</v>
      </c>
      <c r="C377" s="262" t="s">
        <v>51</v>
      </c>
      <c r="D377" s="261" t="s">
        <v>805</v>
      </c>
      <c r="E377" s="263" t="s">
        <v>53</v>
      </c>
      <c r="F377" s="263">
        <v>1</v>
      </c>
      <c r="G377" s="18">
        <v>966312.5</v>
      </c>
      <c r="H377" s="18">
        <f t="shared" si="60"/>
        <v>966312.5</v>
      </c>
      <c r="I377" s="18">
        <f t="shared" si="61"/>
        <v>1082270</v>
      </c>
      <c r="J377" s="261" t="s">
        <v>777</v>
      </c>
      <c r="K377" s="261" t="s">
        <v>17</v>
      </c>
      <c r="L377" s="262" t="s">
        <v>14</v>
      </c>
    </row>
    <row r="378" spans="1:12" s="239" customFormat="1" ht="168.75" customHeight="1" x14ac:dyDescent="0.25">
      <c r="A378" s="255">
        <v>187</v>
      </c>
      <c r="B378" s="261" t="s">
        <v>800</v>
      </c>
      <c r="C378" s="262" t="s">
        <v>51</v>
      </c>
      <c r="D378" s="261" t="s">
        <v>801</v>
      </c>
      <c r="E378" s="263" t="s">
        <v>53</v>
      </c>
      <c r="F378" s="263">
        <v>1</v>
      </c>
      <c r="G378" s="18">
        <v>4881327</v>
      </c>
      <c r="H378" s="18">
        <f t="shared" ref="H378" si="62">F378*G378</f>
        <v>4881327</v>
      </c>
      <c r="I378" s="18">
        <f t="shared" ref="I378" si="63">H378*1.12</f>
        <v>5467086.2400000002</v>
      </c>
      <c r="J378" s="261" t="s">
        <v>95</v>
      </c>
      <c r="K378" s="261" t="s">
        <v>17</v>
      </c>
      <c r="L378" s="262" t="s">
        <v>14</v>
      </c>
    </row>
    <row r="379" spans="1:12" s="239" customFormat="1" ht="168.75" customHeight="1" x14ac:dyDescent="0.25">
      <c r="A379" s="255">
        <v>188</v>
      </c>
      <c r="B379" s="261" t="s">
        <v>824</v>
      </c>
      <c r="C379" s="262" t="s">
        <v>94</v>
      </c>
      <c r="D379" s="261" t="s">
        <v>802</v>
      </c>
      <c r="E379" s="263" t="s">
        <v>53</v>
      </c>
      <c r="F379" s="263">
        <v>1</v>
      </c>
      <c r="G379" s="18">
        <v>18110250</v>
      </c>
      <c r="H379" s="18">
        <f t="shared" ref="H379:H383" si="64">F379*G379</f>
        <v>18110250</v>
      </c>
      <c r="I379" s="18">
        <f t="shared" ref="I379:I383" si="65">H379*1.12</f>
        <v>20283480.000000004</v>
      </c>
      <c r="J379" s="261" t="s">
        <v>803</v>
      </c>
      <c r="K379" s="261" t="s">
        <v>323</v>
      </c>
      <c r="L379" s="262" t="s">
        <v>14</v>
      </c>
    </row>
    <row r="380" spans="1:12" s="239" customFormat="1" ht="168.75" customHeight="1" x14ac:dyDescent="0.25">
      <c r="A380" s="255">
        <v>189</v>
      </c>
      <c r="B380" s="261" t="s">
        <v>806</v>
      </c>
      <c r="C380" s="262" t="s">
        <v>51</v>
      </c>
      <c r="D380" s="261" t="s">
        <v>394</v>
      </c>
      <c r="E380" s="261" t="s">
        <v>11</v>
      </c>
      <c r="F380" s="263">
        <v>1</v>
      </c>
      <c r="G380" s="20">
        <v>5485000</v>
      </c>
      <c r="H380" s="264">
        <f t="shared" si="64"/>
        <v>5485000</v>
      </c>
      <c r="I380" s="18">
        <f t="shared" si="65"/>
        <v>6143200.0000000009</v>
      </c>
      <c r="J380" s="264" t="s">
        <v>507</v>
      </c>
      <c r="K380" s="261" t="s">
        <v>17</v>
      </c>
      <c r="L380" s="262" t="s">
        <v>14</v>
      </c>
    </row>
    <row r="381" spans="1:12" s="239" customFormat="1" ht="168.75" customHeight="1" x14ac:dyDescent="0.25">
      <c r="A381" s="255">
        <v>190</v>
      </c>
      <c r="B381" s="261" t="s">
        <v>808</v>
      </c>
      <c r="C381" s="262" t="s">
        <v>51</v>
      </c>
      <c r="D381" s="261" t="s">
        <v>807</v>
      </c>
      <c r="E381" s="261" t="s">
        <v>11</v>
      </c>
      <c r="F381" s="263">
        <v>1</v>
      </c>
      <c r="G381" s="20">
        <v>3472558</v>
      </c>
      <c r="H381" s="257">
        <f t="shared" si="64"/>
        <v>3472558</v>
      </c>
      <c r="I381" s="259">
        <f t="shared" si="65"/>
        <v>3889264.9600000004</v>
      </c>
      <c r="J381" s="257" t="s">
        <v>809</v>
      </c>
      <c r="K381" s="261" t="s">
        <v>17</v>
      </c>
      <c r="L381" s="262" t="s">
        <v>14</v>
      </c>
    </row>
    <row r="382" spans="1:12" s="239" customFormat="1" ht="168.75" customHeight="1" x14ac:dyDescent="0.25">
      <c r="A382" s="266">
        <v>191</v>
      </c>
      <c r="B382" s="261" t="s">
        <v>813</v>
      </c>
      <c r="C382" s="262" t="s">
        <v>51</v>
      </c>
      <c r="D382" s="34" t="s">
        <v>287</v>
      </c>
      <c r="E382" s="67" t="s">
        <v>53</v>
      </c>
      <c r="F382" s="69">
        <v>1</v>
      </c>
      <c r="G382" s="237">
        <v>1541597</v>
      </c>
      <c r="H382" s="257">
        <f t="shared" si="64"/>
        <v>1541597</v>
      </c>
      <c r="I382" s="259">
        <f t="shared" si="65"/>
        <v>1726588.6400000001</v>
      </c>
      <c r="J382" s="69" t="s">
        <v>809</v>
      </c>
      <c r="K382" s="261" t="s">
        <v>17</v>
      </c>
      <c r="L382" s="67" t="s">
        <v>14</v>
      </c>
    </row>
    <row r="383" spans="1:12" s="239" customFormat="1" ht="114" customHeight="1" x14ac:dyDescent="0.25">
      <c r="A383" s="266">
        <v>192</v>
      </c>
      <c r="B383" s="261" t="s">
        <v>815</v>
      </c>
      <c r="C383" s="262" t="s">
        <v>51</v>
      </c>
      <c r="D383" s="261" t="s">
        <v>816</v>
      </c>
      <c r="E383" s="67" t="s">
        <v>814</v>
      </c>
      <c r="F383" s="69">
        <v>500</v>
      </c>
      <c r="G383" s="20">
        <v>5714</v>
      </c>
      <c r="H383" s="257">
        <f t="shared" si="64"/>
        <v>2857000</v>
      </c>
      <c r="I383" s="259">
        <f t="shared" si="65"/>
        <v>3199840.0000000005</v>
      </c>
      <c r="J383" s="264" t="s">
        <v>762</v>
      </c>
      <c r="K383" s="261" t="s">
        <v>17</v>
      </c>
      <c r="L383" s="67" t="s">
        <v>14</v>
      </c>
    </row>
    <row r="384" spans="1:12" s="239" customFormat="1" ht="181.5" customHeight="1" x14ac:dyDescent="0.25">
      <c r="A384" s="272">
        <v>193</v>
      </c>
      <c r="B384" s="276" t="s">
        <v>819</v>
      </c>
      <c r="C384" s="271" t="s">
        <v>782</v>
      </c>
      <c r="D384" s="169" t="s">
        <v>822</v>
      </c>
      <c r="E384" s="67" t="s">
        <v>11</v>
      </c>
      <c r="F384" s="67">
        <v>1</v>
      </c>
      <c r="G384" s="276">
        <v>1156585</v>
      </c>
      <c r="H384" s="275">
        <f>F384*G384</f>
        <v>1156585</v>
      </c>
      <c r="I384" s="277">
        <f>H384*1.12</f>
        <v>1295375.2000000002</v>
      </c>
      <c r="J384" s="269" t="s">
        <v>818</v>
      </c>
      <c r="K384" s="235" t="s">
        <v>17</v>
      </c>
      <c r="L384" s="67" t="s">
        <v>14</v>
      </c>
    </row>
    <row r="385" spans="1:12" s="239" customFormat="1" ht="181.5" customHeight="1" x14ac:dyDescent="0.25">
      <c r="A385" s="272">
        <v>194</v>
      </c>
      <c r="B385" s="270" t="s">
        <v>825</v>
      </c>
      <c r="C385" s="271" t="s">
        <v>51</v>
      </c>
      <c r="D385" s="169" t="s">
        <v>826</v>
      </c>
      <c r="E385" s="67" t="s">
        <v>11</v>
      </c>
      <c r="F385" s="67">
        <v>1</v>
      </c>
      <c r="G385" s="276">
        <v>2151620</v>
      </c>
      <c r="H385" s="275">
        <f>F385*G385</f>
        <v>2151620</v>
      </c>
      <c r="I385" s="277">
        <f>H385*1.12</f>
        <v>2409814.4000000004</v>
      </c>
      <c r="J385" s="269" t="s">
        <v>777</v>
      </c>
      <c r="K385" s="235" t="s">
        <v>17</v>
      </c>
      <c r="L385" s="67" t="s">
        <v>14</v>
      </c>
    </row>
    <row r="386" spans="1:12" s="239" customFormat="1" ht="181.5" customHeight="1" x14ac:dyDescent="0.25">
      <c r="A386" s="285">
        <v>195</v>
      </c>
      <c r="B386" s="283" t="s">
        <v>835</v>
      </c>
      <c r="C386" s="284" t="s">
        <v>51</v>
      </c>
      <c r="D386" s="283" t="s">
        <v>394</v>
      </c>
      <c r="E386" s="283" t="s">
        <v>11</v>
      </c>
      <c r="F386" s="285">
        <v>1</v>
      </c>
      <c r="G386" s="20">
        <v>514323</v>
      </c>
      <c r="H386" s="286">
        <f t="shared" ref="H386:H394" si="66">F386*G386</f>
        <v>514323</v>
      </c>
      <c r="I386" s="18">
        <f t="shared" ref="I386:I394" si="67">H386*1.12</f>
        <v>576041.76</v>
      </c>
      <c r="J386" s="286" t="s">
        <v>809</v>
      </c>
      <c r="K386" s="283" t="s">
        <v>17</v>
      </c>
      <c r="L386" s="284" t="s">
        <v>14</v>
      </c>
    </row>
    <row r="387" spans="1:12" s="239" customFormat="1" ht="181.5" customHeight="1" x14ac:dyDescent="0.25">
      <c r="A387" s="285">
        <v>196</v>
      </c>
      <c r="B387" s="67" t="s">
        <v>832</v>
      </c>
      <c r="C387" s="63" t="s">
        <v>51</v>
      </c>
      <c r="D387" s="67" t="s">
        <v>833</v>
      </c>
      <c r="E387" s="63" t="s">
        <v>11</v>
      </c>
      <c r="F387" s="63">
        <v>1</v>
      </c>
      <c r="G387" s="64">
        <v>460005</v>
      </c>
      <c r="H387" s="286">
        <f t="shared" ref="H387" si="68">F387*G387</f>
        <v>460005</v>
      </c>
      <c r="I387" s="18">
        <f t="shared" ref="I387" si="69">H387*1.12</f>
        <v>515205.60000000003</v>
      </c>
      <c r="J387" s="286" t="s">
        <v>809</v>
      </c>
      <c r="K387" s="283" t="s">
        <v>17</v>
      </c>
      <c r="L387" s="284" t="s">
        <v>14</v>
      </c>
    </row>
    <row r="388" spans="1:12" s="239" customFormat="1" ht="181.5" customHeight="1" x14ac:dyDescent="0.25">
      <c r="A388" s="285">
        <v>197</v>
      </c>
      <c r="B388" s="67" t="s">
        <v>836</v>
      </c>
      <c r="C388" s="63" t="s">
        <v>51</v>
      </c>
      <c r="D388" s="67" t="s">
        <v>834</v>
      </c>
      <c r="E388" s="63" t="s">
        <v>11</v>
      </c>
      <c r="F388" s="63">
        <v>1</v>
      </c>
      <c r="G388" s="64">
        <v>93775</v>
      </c>
      <c r="H388" s="286">
        <f t="shared" ref="H388" si="70">F388*G388</f>
        <v>93775</v>
      </c>
      <c r="I388" s="18">
        <f t="shared" ref="I388" si="71">H388*1.12</f>
        <v>105028.00000000001</v>
      </c>
      <c r="J388" s="286" t="s">
        <v>809</v>
      </c>
      <c r="K388" s="283" t="s">
        <v>17</v>
      </c>
      <c r="L388" s="284" t="s">
        <v>14</v>
      </c>
    </row>
    <row r="389" spans="1:12" s="239" customFormat="1" ht="181.5" customHeight="1" x14ac:dyDescent="0.25">
      <c r="A389" s="285">
        <v>198</v>
      </c>
      <c r="B389" s="67" t="s">
        <v>837</v>
      </c>
      <c r="C389" s="63" t="s">
        <v>51</v>
      </c>
      <c r="D389" s="67" t="s">
        <v>833</v>
      </c>
      <c r="E389" s="63" t="s">
        <v>11</v>
      </c>
      <c r="F389" s="63">
        <v>1</v>
      </c>
      <c r="G389" s="64">
        <v>136121</v>
      </c>
      <c r="H389" s="286">
        <f t="shared" si="66"/>
        <v>136121</v>
      </c>
      <c r="I389" s="18">
        <f t="shared" si="67"/>
        <v>152455.52000000002</v>
      </c>
      <c r="J389" s="286" t="s">
        <v>809</v>
      </c>
      <c r="K389" s="283" t="s">
        <v>17</v>
      </c>
      <c r="L389" s="284" t="s">
        <v>14</v>
      </c>
    </row>
    <row r="390" spans="1:12" s="239" customFormat="1" ht="181.5" customHeight="1" x14ac:dyDescent="0.25">
      <c r="A390" s="295">
        <v>199</v>
      </c>
      <c r="B390" s="67" t="s">
        <v>846</v>
      </c>
      <c r="C390" s="63" t="s">
        <v>51</v>
      </c>
      <c r="D390" s="62" t="s">
        <v>500</v>
      </c>
      <c r="E390" s="63" t="s">
        <v>53</v>
      </c>
      <c r="F390" s="63">
        <v>1</v>
      </c>
      <c r="G390" s="18">
        <v>1642893</v>
      </c>
      <c r="H390" s="18">
        <f t="shared" si="66"/>
        <v>1642893</v>
      </c>
      <c r="I390" s="18">
        <f t="shared" si="67"/>
        <v>1840040.1600000001</v>
      </c>
      <c r="J390" s="296" t="s">
        <v>809</v>
      </c>
      <c r="K390" s="293" t="s">
        <v>17</v>
      </c>
      <c r="L390" s="294" t="s">
        <v>14</v>
      </c>
    </row>
    <row r="391" spans="1:12" s="239" customFormat="1" ht="181.5" customHeight="1" x14ac:dyDescent="0.25">
      <c r="A391" s="295">
        <v>200</v>
      </c>
      <c r="B391" s="293" t="s">
        <v>847</v>
      </c>
      <c r="C391" s="294" t="s">
        <v>51</v>
      </c>
      <c r="D391" s="293" t="s">
        <v>849</v>
      </c>
      <c r="E391" s="36" t="s">
        <v>11</v>
      </c>
      <c r="F391" s="37">
        <v>1</v>
      </c>
      <c r="G391" s="237">
        <v>62500</v>
      </c>
      <c r="H391" s="296">
        <f t="shared" si="66"/>
        <v>62500</v>
      </c>
      <c r="I391" s="18">
        <f t="shared" si="67"/>
        <v>70000</v>
      </c>
      <c r="J391" s="296" t="s">
        <v>809</v>
      </c>
      <c r="K391" s="293" t="s">
        <v>17</v>
      </c>
      <c r="L391" s="294" t="s">
        <v>14</v>
      </c>
    </row>
    <row r="392" spans="1:12" s="239" customFormat="1" ht="181.5" customHeight="1" x14ac:dyDescent="0.25">
      <c r="A392" s="295">
        <v>201</v>
      </c>
      <c r="B392" s="293" t="s">
        <v>848</v>
      </c>
      <c r="C392" s="294" t="s">
        <v>51</v>
      </c>
      <c r="D392" s="293" t="s">
        <v>849</v>
      </c>
      <c r="E392" s="36" t="s">
        <v>11</v>
      </c>
      <c r="F392" s="37">
        <v>1</v>
      </c>
      <c r="G392" s="237">
        <v>83036</v>
      </c>
      <c r="H392" s="296">
        <f t="shared" si="66"/>
        <v>83036</v>
      </c>
      <c r="I392" s="18">
        <f t="shared" si="67"/>
        <v>93000.320000000007</v>
      </c>
      <c r="J392" s="296" t="s">
        <v>61</v>
      </c>
      <c r="K392" s="293" t="s">
        <v>17</v>
      </c>
      <c r="L392" s="294" t="s">
        <v>14</v>
      </c>
    </row>
    <row r="393" spans="1:12" s="239" customFormat="1" ht="181.5" customHeight="1" x14ac:dyDescent="0.25">
      <c r="A393" s="295">
        <v>202</v>
      </c>
      <c r="B393" s="293" t="s">
        <v>869</v>
      </c>
      <c r="C393" s="294" t="s">
        <v>51</v>
      </c>
      <c r="D393" s="293" t="s">
        <v>520</v>
      </c>
      <c r="E393" s="63" t="s">
        <v>53</v>
      </c>
      <c r="F393" s="63">
        <v>1</v>
      </c>
      <c r="G393" s="18">
        <v>403125</v>
      </c>
      <c r="H393" s="18">
        <f t="shared" si="66"/>
        <v>403125</v>
      </c>
      <c r="I393" s="18">
        <f t="shared" si="67"/>
        <v>451500.00000000006</v>
      </c>
      <c r="J393" s="296" t="s">
        <v>809</v>
      </c>
      <c r="K393" s="298" t="s">
        <v>17</v>
      </c>
      <c r="L393" s="294" t="s">
        <v>14</v>
      </c>
    </row>
    <row r="394" spans="1:12" s="239" customFormat="1" ht="181.5" customHeight="1" x14ac:dyDescent="0.25">
      <c r="A394" s="299">
        <v>203</v>
      </c>
      <c r="B394" s="293" t="s">
        <v>870</v>
      </c>
      <c r="C394" s="294" t="s">
        <v>51</v>
      </c>
      <c r="D394" s="293" t="s">
        <v>520</v>
      </c>
      <c r="E394" s="63" t="s">
        <v>53</v>
      </c>
      <c r="F394" s="63">
        <v>1</v>
      </c>
      <c r="G394" s="18">
        <v>408393</v>
      </c>
      <c r="H394" s="18">
        <f t="shared" si="66"/>
        <v>408393</v>
      </c>
      <c r="I394" s="18">
        <f t="shared" si="67"/>
        <v>457400.16000000003</v>
      </c>
      <c r="J394" s="296" t="s">
        <v>61</v>
      </c>
      <c r="K394" s="298" t="s">
        <v>17</v>
      </c>
      <c r="L394" s="294" t="s">
        <v>14</v>
      </c>
    </row>
    <row r="395" spans="1:12" s="239" customFormat="1" ht="181.5" customHeight="1" x14ac:dyDescent="0.25">
      <c r="A395" s="311">
        <v>204</v>
      </c>
      <c r="B395" s="67" t="s">
        <v>873</v>
      </c>
      <c r="C395" s="63" t="s">
        <v>51</v>
      </c>
      <c r="D395" s="67" t="s">
        <v>898</v>
      </c>
      <c r="E395" s="63" t="s">
        <v>11</v>
      </c>
      <c r="F395" s="63">
        <v>1</v>
      </c>
      <c r="G395" s="64">
        <v>22054</v>
      </c>
      <c r="H395" s="312">
        <f t="shared" ref="H395" si="72">F395*G395</f>
        <v>22054</v>
      </c>
      <c r="I395" s="18">
        <f t="shared" ref="I395" si="73">H395*1.12</f>
        <v>24700.480000000003</v>
      </c>
      <c r="J395" s="312" t="s">
        <v>809</v>
      </c>
      <c r="K395" s="309" t="s">
        <v>17</v>
      </c>
      <c r="L395" s="310" t="s">
        <v>14</v>
      </c>
    </row>
    <row r="396" spans="1:12" s="239" customFormat="1" ht="181.5" customHeight="1" x14ac:dyDescent="0.25">
      <c r="A396" s="311">
        <v>205</v>
      </c>
      <c r="B396" s="67" t="s">
        <v>895</v>
      </c>
      <c r="C396" s="63" t="s">
        <v>51</v>
      </c>
      <c r="D396" s="67" t="s">
        <v>898</v>
      </c>
      <c r="E396" s="63" t="s">
        <v>11</v>
      </c>
      <c r="F396" s="63">
        <v>1</v>
      </c>
      <c r="G396" s="64">
        <v>40622</v>
      </c>
      <c r="H396" s="312">
        <f t="shared" ref="H396" si="74">F396*G396</f>
        <v>40622</v>
      </c>
      <c r="I396" s="18">
        <f t="shared" ref="I396" si="75">H396*1.12</f>
        <v>45496.640000000007</v>
      </c>
      <c r="J396" s="312" t="s">
        <v>809</v>
      </c>
      <c r="K396" s="309" t="s">
        <v>17</v>
      </c>
      <c r="L396" s="310" t="s">
        <v>14</v>
      </c>
    </row>
    <row r="397" spans="1:12" s="239" customFormat="1" ht="181.5" customHeight="1" x14ac:dyDescent="0.25">
      <c r="A397" s="311">
        <v>206</v>
      </c>
      <c r="B397" s="67" t="s">
        <v>896</v>
      </c>
      <c r="C397" s="63" t="s">
        <v>51</v>
      </c>
      <c r="D397" s="309" t="s">
        <v>897</v>
      </c>
      <c r="E397" s="63" t="s">
        <v>11</v>
      </c>
      <c r="F397" s="63">
        <v>1</v>
      </c>
      <c r="G397" s="64">
        <v>984871</v>
      </c>
      <c r="H397" s="312">
        <f t="shared" ref="H397" si="76">F397*G397</f>
        <v>984871</v>
      </c>
      <c r="I397" s="18">
        <f t="shared" ref="I397" si="77">H397*1.12</f>
        <v>1103055.52</v>
      </c>
      <c r="J397" s="312" t="s">
        <v>809</v>
      </c>
      <c r="K397" s="309" t="s">
        <v>17</v>
      </c>
      <c r="L397" s="310" t="s">
        <v>14</v>
      </c>
    </row>
    <row r="398" spans="1:12" s="24" customFormat="1" ht="35.25" customHeight="1" x14ac:dyDescent="0.3">
      <c r="A398" s="181"/>
      <c r="B398" s="405" t="s">
        <v>29</v>
      </c>
      <c r="C398" s="406"/>
      <c r="D398" s="406"/>
      <c r="E398" s="406"/>
      <c r="F398" s="406"/>
      <c r="G398" s="407"/>
      <c r="H398" s="182">
        <f>SUM(H191:H397)</f>
        <v>776858462.34850001</v>
      </c>
      <c r="I398" s="182">
        <f>SUM(I191:I397)</f>
        <v>870081477.83032024</v>
      </c>
      <c r="J398" s="183"/>
      <c r="K398" s="184"/>
      <c r="L398" s="183"/>
    </row>
    <row r="399" spans="1:12" s="24" customFormat="1" ht="32.25" customHeight="1" x14ac:dyDescent="0.3">
      <c r="A399" s="39"/>
      <c r="B399" s="402" t="s">
        <v>38</v>
      </c>
      <c r="C399" s="403"/>
      <c r="D399" s="403"/>
      <c r="E399" s="403"/>
      <c r="F399" s="403"/>
      <c r="G399" s="403"/>
      <c r="H399" s="403"/>
      <c r="I399" s="403"/>
      <c r="J399" s="403"/>
      <c r="K399" s="403"/>
      <c r="L399" s="404"/>
    </row>
    <row r="400" spans="1:12" ht="108" hidden="1" customHeight="1" x14ac:dyDescent="0.25">
      <c r="A400" s="88"/>
      <c r="B400" s="100"/>
      <c r="C400" s="101"/>
      <c r="D400" s="100"/>
      <c r="E400" s="100"/>
      <c r="F400" s="100"/>
      <c r="G400" s="123"/>
      <c r="H400" s="98"/>
      <c r="I400" s="98"/>
      <c r="J400" s="100"/>
      <c r="K400" s="100"/>
      <c r="L400" s="100"/>
    </row>
    <row r="401" spans="1:12" ht="145.5" customHeight="1" x14ac:dyDescent="0.25">
      <c r="A401" s="88">
        <v>1</v>
      </c>
      <c r="B401" s="100" t="s">
        <v>73</v>
      </c>
      <c r="C401" s="101" t="s">
        <v>74</v>
      </c>
      <c r="D401" s="100" t="s">
        <v>115</v>
      </c>
      <c r="E401" s="100" t="s">
        <v>76</v>
      </c>
      <c r="F401" s="100">
        <v>1</v>
      </c>
      <c r="G401" s="123"/>
      <c r="H401" s="273">
        <v>4617056</v>
      </c>
      <c r="I401" s="273">
        <f t="shared" ref="I401:I405" si="78">H401*1.12</f>
        <v>5171102.7200000007</v>
      </c>
      <c r="J401" s="100" t="s">
        <v>77</v>
      </c>
      <c r="K401" s="100"/>
      <c r="L401" s="100" t="s">
        <v>79</v>
      </c>
    </row>
    <row r="402" spans="1:12" ht="108" customHeight="1" x14ac:dyDescent="0.25">
      <c r="A402" s="88">
        <v>2</v>
      </c>
      <c r="B402" s="100" t="s">
        <v>75</v>
      </c>
      <c r="C402" s="101" t="s">
        <v>74</v>
      </c>
      <c r="D402" s="100" t="s">
        <v>116</v>
      </c>
      <c r="E402" s="100" t="s">
        <v>76</v>
      </c>
      <c r="F402" s="100">
        <v>1</v>
      </c>
      <c r="G402" s="123"/>
      <c r="H402" s="98">
        <v>3689000</v>
      </c>
      <c r="I402" s="98">
        <f t="shared" si="78"/>
        <v>4131680.0000000005</v>
      </c>
      <c r="J402" s="100" t="s">
        <v>78</v>
      </c>
      <c r="K402" s="100"/>
      <c r="L402" s="100" t="s">
        <v>80</v>
      </c>
    </row>
    <row r="403" spans="1:12" ht="126" customHeight="1" x14ac:dyDescent="0.25">
      <c r="A403" s="88">
        <v>3</v>
      </c>
      <c r="B403" s="100" t="s">
        <v>81</v>
      </c>
      <c r="C403" s="101" t="s">
        <v>74</v>
      </c>
      <c r="D403" s="100" t="s">
        <v>121</v>
      </c>
      <c r="E403" s="100" t="s">
        <v>76</v>
      </c>
      <c r="F403" s="100">
        <v>1</v>
      </c>
      <c r="G403" s="123"/>
      <c r="H403" s="98">
        <v>14918000</v>
      </c>
      <c r="I403" s="98">
        <f t="shared" si="78"/>
        <v>16708160.000000002</v>
      </c>
      <c r="J403" s="100" t="s">
        <v>131</v>
      </c>
      <c r="K403" s="100"/>
      <c r="L403" s="100" t="s">
        <v>83</v>
      </c>
    </row>
    <row r="404" spans="1:12" ht="119.25" customHeight="1" x14ac:dyDescent="0.25">
      <c r="A404" s="222">
        <v>4</v>
      </c>
      <c r="B404" s="226" t="s">
        <v>775</v>
      </c>
      <c r="C404" s="227" t="s">
        <v>782</v>
      </c>
      <c r="D404" s="226" t="s">
        <v>776</v>
      </c>
      <c r="E404" s="226" t="s">
        <v>76</v>
      </c>
      <c r="F404" s="226">
        <v>1</v>
      </c>
      <c r="G404" s="224"/>
      <c r="H404" s="224">
        <v>450000</v>
      </c>
      <c r="I404" s="224">
        <f t="shared" si="78"/>
        <v>504000.00000000006</v>
      </c>
      <c r="J404" s="226" t="s">
        <v>777</v>
      </c>
      <c r="K404" s="226"/>
      <c r="L404" s="227" t="s">
        <v>778</v>
      </c>
    </row>
    <row r="405" spans="1:12" s="55" customFormat="1" ht="252.75" customHeight="1" x14ac:dyDescent="0.25">
      <c r="A405" s="97">
        <v>5</v>
      </c>
      <c r="B405" s="51" t="s">
        <v>366</v>
      </c>
      <c r="C405" s="59" t="s">
        <v>74</v>
      </c>
      <c r="D405" s="51" t="s">
        <v>380</v>
      </c>
      <c r="E405" s="51" t="s">
        <v>76</v>
      </c>
      <c r="F405" s="51">
        <v>1</v>
      </c>
      <c r="G405" s="54"/>
      <c r="H405" s="54">
        <v>1796429</v>
      </c>
      <c r="I405" s="54">
        <f t="shared" si="78"/>
        <v>2012000.4800000002</v>
      </c>
      <c r="J405" s="54" t="s">
        <v>307</v>
      </c>
      <c r="K405" s="51"/>
      <c r="L405" s="56" t="s">
        <v>14</v>
      </c>
    </row>
    <row r="406" spans="1:12" ht="207" customHeight="1" x14ac:dyDescent="0.25">
      <c r="A406" s="19">
        <v>6</v>
      </c>
      <c r="B406" s="100" t="s">
        <v>284</v>
      </c>
      <c r="C406" s="100" t="s">
        <v>36</v>
      </c>
      <c r="D406" s="100" t="s">
        <v>289</v>
      </c>
      <c r="E406" s="100" t="s">
        <v>76</v>
      </c>
      <c r="F406" s="100">
        <v>1</v>
      </c>
      <c r="G406" s="123"/>
      <c r="H406" s="18">
        <v>1000000</v>
      </c>
      <c r="I406" s="18">
        <f>H406*1.12</f>
        <v>1120000</v>
      </c>
      <c r="J406" s="98" t="s">
        <v>285</v>
      </c>
      <c r="K406" s="100"/>
      <c r="L406" s="100" t="s">
        <v>286</v>
      </c>
    </row>
    <row r="407" spans="1:12" ht="214.5" customHeight="1" x14ac:dyDescent="0.25">
      <c r="A407" s="88">
        <v>7</v>
      </c>
      <c r="B407" s="100" t="s">
        <v>316</v>
      </c>
      <c r="C407" s="101" t="s">
        <v>74</v>
      </c>
      <c r="D407" s="100" t="s">
        <v>305</v>
      </c>
      <c r="E407" s="70" t="s">
        <v>76</v>
      </c>
      <c r="F407" s="70">
        <v>1</v>
      </c>
      <c r="G407" s="123"/>
      <c r="H407" s="18">
        <v>10620600</v>
      </c>
      <c r="I407" s="18">
        <f>H407*1.12</f>
        <v>11895072.000000002</v>
      </c>
      <c r="J407" s="98" t="s">
        <v>306</v>
      </c>
      <c r="K407" s="100"/>
      <c r="L407" s="100" t="s">
        <v>79</v>
      </c>
    </row>
    <row r="408" spans="1:12" ht="272.25" customHeight="1" x14ac:dyDescent="0.25">
      <c r="A408" s="88">
        <v>8</v>
      </c>
      <c r="B408" s="100" t="s">
        <v>317</v>
      </c>
      <c r="C408" s="36" t="s">
        <v>74</v>
      </c>
      <c r="D408" s="100" t="s">
        <v>315</v>
      </c>
      <c r="E408" s="70" t="s">
        <v>76</v>
      </c>
      <c r="F408" s="70">
        <v>1</v>
      </c>
      <c r="G408" s="123"/>
      <c r="H408" s="18">
        <v>3500000</v>
      </c>
      <c r="I408" s="18">
        <f>H408*1.12</f>
        <v>3920000.0000000005</v>
      </c>
      <c r="J408" s="98" t="s">
        <v>307</v>
      </c>
      <c r="K408" s="100"/>
      <c r="L408" s="101" t="s">
        <v>14</v>
      </c>
    </row>
    <row r="409" spans="1:12" ht="272.25" customHeight="1" x14ac:dyDescent="0.25">
      <c r="A409" s="88">
        <v>9</v>
      </c>
      <c r="B409" s="100" t="s">
        <v>318</v>
      </c>
      <c r="C409" s="36" t="s">
        <v>74</v>
      </c>
      <c r="D409" s="100" t="s">
        <v>309</v>
      </c>
      <c r="E409" s="70" t="s">
        <v>76</v>
      </c>
      <c r="F409" s="70">
        <v>1</v>
      </c>
      <c r="G409" s="123"/>
      <c r="H409" s="18">
        <v>4641071</v>
      </c>
      <c r="I409" s="18">
        <f>H409*1.12</f>
        <v>5197999.5200000005</v>
      </c>
      <c r="J409" s="98" t="s">
        <v>308</v>
      </c>
      <c r="K409" s="100"/>
      <c r="L409" s="101" t="s">
        <v>14</v>
      </c>
    </row>
    <row r="410" spans="1:12" s="65" customFormat="1" ht="272.25" customHeight="1" x14ac:dyDescent="0.25">
      <c r="A410" s="88">
        <v>10</v>
      </c>
      <c r="B410" s="78" t="s">
        <v>430</v>
      </c>
      <c r="C410" s="79" t="s">
        <v>431</v>
      </c>
      <c r="D410" s="78" t="s">
        <v>454</v>
      </c>
      <c r="E410" s="80" t="s">
        <v>76</v>
      </c>
      <c r="F410" s="80">
        <v>1</v>
      </c>
      <c r="G410" s="64"/>
      <c r="H410" s="18">
        <v>132832.14285714284</v>
      </c>
      <c r="I410" s="18">
        <f>H410*1.12</f>
        <v>148772</v>
      </c>
      <c r="J410" s="98" t="s">
        <v>453</v>
      </c>
      <c r="K410" s="100"/>
      <c r="L410" s="101" t="s">
        <v>14</v>
      </c>
    </row>
    <row r="411" spans="1:12" s="65" customFormat="1" ht="198.75" customHeight="1" x14ac:dyDescent="0.25">
      <c r="A411" s="88">
        <v>11</v>
      </c>
      <c r="B411" s="62" t="s">
        <v>463</v>
      </c>
      <c r="C411" s="101" t="s">
        <v>94</v>
      </c>
      <c r="D411" s="40" t="s">
        <v>466</v>
      </c>
      <c r="E411" s="72" t="s">
        <v>464</v>
      </c>
      <c r="F411" s="72">
        <v>1</v>
      </c>
      <c r="G411" s="64"/>
      <c r="H411" s="72">
        <v>107142857</v>
      </c>
      <c r="I411" s="18">
        <f t="shared" ref="I411:I415" si="79">H411*1.12</f>
        <v>119999999.84000002</v>
      </c>
      <c r="J411" s="98" t="s">
        <v>465</v>
      </c>
      <c r="K411" s="100"/>
      <c r="L411" s="100" t="s">
        <v>14</v>
      </c>
    </row>
    <row r="412" spans="1:12" ht="249" customHeight="1" x14ac:dyDescent="0.25">
      <c r="A412" s="88">
        <v>12</v>
      </c>
      <c r="B412" s="100" t="s">
        <v>555</v>
      </c>
      <c r="C412" s="101" t="s">
        <v>74</v>
      </c>
      <c r="D412" s="67" t="s">
        <v>556</v>
      </c>
      <c r="E412" s="72" t="s">
        <v>76</v>
      </c>
      <c r="F412" s="72">
        <v>1</v>
      </c>
      <c r="G412" s="64"/>
      <c r="H412" s="154">
        <v>895984</v>
      </c>
      <c r="I412" s="18">
        <f t="shared" si="79"/>
        <v>1003502.0800000001</v>
      </c>
      <c r="J412" s="98" t="s">
        <v>572</v>
      </c>
      <c r="K412" s="100"/>
      <c r="L412" s="100" t="s">
        <v>557</v>
      </c>
    </row>
    <row r="413" spans="1:12" s="65" customFormat="1" ht="249" customHeight="1" x14ac:dyDescent="0.25">
      <c r="A413" s="260">
        <v>13</v>
      </c>
      <c r="B413" s="78" t="s">
        <v>810</v>
      </c>
      <c r="C413" s="79" t="s">
        <v>431</v>
      </c>
      <c r="D413" s="78" t="s">
        <v>812</v>
      </c>
      <c r="E413" s="80" t="s">
        <v>76</v>
      </c>
      <c r="F413" s="80">
        <v>1</v>
      </c>
      <c r="G413" s="64"/>
      <c r="H413" s="258">
        <v>656250</v>
      </c>
      <c r="I413" s="18">
        <f t="shared" si="79"/>
        <v>735000.00000000012</v>
      </c>
      <c r="J413" s="264" t="s">
        <v>811</v>
      </c>
      <c r="K413" s="261"/>
      <c r="L413" s="256" t="s">
        <v>14</v>
      </c>
    </row>
    <row r="414" spans="1:12" s="65" customFormat="1" ht="249" customHeight="1" x14ac:dyDescent="0.25">
      <c r="A414" s="268">
        <v>14</v>
      </c>
      <c r="B414" s="270" t="s">
        <v>821</v>
      </c>
      <c r="C414" s="271" t="s">
        <v>782</v>
      </c>
      <c r="D414" s="78" t="s">
        <v>900</v>
      </c>
      <c r="E414" s="80" t="s">
        <v>76</v>
      </c>
      <c r="F414" s="80">
        <v>1</v>
      </c>
      <c r="G414" s="64"/>
      <c r="H414" s="276">
        <v>2317560</v>
      </c>
      <c r="I414" s="18">
        <f t="shared" si="79"/>
        <v>2595667.2000000002</v>
      </c>
      <c r="J414" s="273" t="s">
        <v>572</v>
      </c>
      <c r="K414" s="270"/>
      <c r="L414" s="270" t="s">
        <v>79</v>
      </c>
    </row>
    <row r="415" spans="1:12" s="24" customFormat="1" ht="37.5" customHeight="1" x14ac:dyDescent="0.3">
      <c r="A415" s="41"/>
      <c r="B415" s="331" t="s">
        <v>39</v>
      </c>
      <c r="C415" s="332"/>
      <c r="D415" s="332"/>
      <c r="E415" s="332"/>
      <c r="F415" s="332"/>
      <c r="G415" s="333"/>
      <c r="H415" s="2">
        <f>SUM(H401:H414)</f>
        <v>156377639.14285713</v>
      </c>
      <c r="I415" s="28">
        <f t="shared" si="79"/>
        <v>175142955.84</v>
      </c>
      <c r="J415" s="3"/>
      <c r="K415" s="3"/>
      <c r="L415" s="3"/>
    </row>
    <row r="416" spans="1:12" ht="29.25" customHeight="1" x14ac:dyDescent="0.25">
      <c r="A416" s="42"/>
      <c r="B416" s="343" t="s">
        <v>28</v>
      </c>
      <c r="C416" s="344"/>
      <c r="D416" s="344"/>
      <c r="E416" s="344"/>
      <c r="F416" s="344"/>
      <c r="G416" s="344"/>
      <c r="H416" s="344"/>
      <c r="I416" s="344"/>
      <c r="J416" s="344"/>
      <c r="K416" s="344"/>
      <c r="L416" s="345"/>
    </row>
    <row r="417" spans="1:12" ht="72.75" customHeight="1" x14ac:dyDescent="0.25">
      <c r="A417" s="19">
        <v>1</v>
      </c>
      <c r="B417" s="1" t="s">
        <v>62</v>
      </c>
      <c r="C417" s="101" t="s">
        <v>36</v>
      </c>
      <c r="D417" s="1" t="s">
        <v>62</v>
      </c>
      <c r="E417" s="103" t="s">
        <v>10</v>
      </c>
      <c r="F417" s="98">
        <v>1</v>
      </c>
      <c r="G417" s="123"/>
      <c r="H417" s="18">
        <v>2638393</v>
      </c>
      <c r="I417" s="18">
        <f t="shared" ref="I417:I431" si="80">H417*1.12</f>
        <v>2955000.16</v>
      </c>
      <c r="J417" s="100" t="s">
        <v>41</v>
      </c>
      <c r="K417" s="100"/>
      <c r="L417" s="101" t="s">
        <v>15</v>
      </c>
    </row>
    <row r="418" spans="1:12" ht="97.5" customHeight="1" x14ac:dyDescent="0.25">
      <c r="A418" s="19">
        <v>2</v>
      </c>
      <c r="B418" s="100" t="s">
        <v>24</v>
      </c>
      <c r="C418" s="101" t="s">
        <v>37</v>
      </c>
      <c r="D418" s="100" t="s">
        <v>24</v>
      </c>
      <c r="E418" s="90" t="s">
        <v>10</v>
      </c>
      <c r="F418" s="90">
        <v>1</v>
      </c>
      <c r="G418" s="123"/>
      <c r="H418" s="26">
        <v>668992</v>
      </c>
      <c r="I418" s="274">
        <f t="shared" si="80"/>
        <v>749271.04000000004</v>
      </c>
      <c r="J418" s="100" t="s">
        <v>57</v>
      </c>
      <c r="K418" s="100"/>
      <c r="L418" s="100" t="s">
        <v>14</v>
      </c>
    </row>
    <row r="419" spans="1:12" ht="93.75" customHeight="1" x14ac:dyDescent="0.25">
      <c r="A419" s="19">
        <v>3</v>
      </c>
      <c r="B419" s="100" t="s">
        <v>25</v>
      </c>
      <c r="C419" s="101" t="s">
        <v>37</v>
      </c>
      <c r="D419" s="100" t="s">
        <v>56</v>
      </c>
      <c r="E419" s="90" t="s">
        <v>10</v>
      </c>
      <c r="F419" s="90">
        <v>1</v>
      </c>
      <c r="G419" s="123"/>
      <c r="H419" s="26">
        <v>28900000</v>
      </c>
      <c r="I419" s="274">
        <f t="shared" si="80"/>
        <v>32368000.000000004</v>
      </c>
      <c r="J419" s="100" t="s">
        <v>58</v>
      </c>
      <c r="K419" s="100"/>
      <c r="L419" s="100" t="s">
        <v>14</v>
      </c>
    </row>
    <row r="420" spans="1:12" ht="93.75" customHeight="1" x14ac:dyDescent="0.25">
      <c r="A420" s="19">
        <v>4</v>
      </c>
      <c r="B420" s="100" t="s">
        <v>63</v>
      </c>
      <c r="C420" s="101" t="s">
        <v>36</v>
      </c>
      <c r="D420" s="100" t="s">
        <v>64</v>
      </c>
      <c r="E420" s="90" t="s">
        <v>10</v>
      </c>
      <c r="F420" s="90">
        <v>1</v>
      </c>
      <c r="G420" s="123"/>
      <c r="H420" s="18">
        <v>2678571</v>
      </c>
      <c r="I420" s="18">
        <f t="shared" si="80"/>
        <v>2999999.5200000005</v>
      </c>
      <c r="J420" s="100" t="s">
        <v>60</v>
      </c>
      <c r="K420" s="100"/>
      <c r="L420" s="100" t="s">
        <v>14</v>
      </c>
    </row>
    <row r="421" spans="1:12" ht="213.75" customHeight="1" x14ac:dyDescent="0.25">
      <c r="A421" s="19">
        <v>5</v>
      </c>
      <c r="B421" s="100" t="s">
        <v>84</v>
      </c>
      <c r="C421" s="101" t="s">
        <v>74</v>
      </c>
      <c r="D421" s="100" t="s">
        <v>85</v>
      </c>
      <c r="E421" s="90" t="s">
        <v>10</v>
      </c>
      <c r="F421" s="90">
        <v>1</v>
      </c>
      <c r="G421" s="123"/>
      <c r="H421" s="18">
        <v>5000000</v>
      </c>
      <c r="I421" s="18">
        <f t="shared" si="80"/>
        <v>5600000.0000000009</v>
      </c>
      <c r="J421" s="100" t="s">
        <v>88</v>
      </c>
      <c r="K421" s="100"/>
      <c r="L421" s="100" t="s">
        <v>89</v>
      </c>
    </row>
    <row r="422" spans="1:12" ht="224.25" customHeight="1" x14ac:dyDescent="0.25">
      <c r="A422" s="19">
        <v>6</v>
      </c>
      <c r="B422" s="100" t="s">
        <v>86</v>
      </c>
      <c r="C422" s="101" t="s">
        <v>74</v>
      </c>
      <c r="D422" s="100" t="s">
        <v>87</v>
      </c>
      <c r="E422" s="90" t="s">
        <v>10</v>
      </c>
      <c r="F422" s="90">
        <v>1</v>
      </c>
      <c r="G422" s="123"/>
      <c r="H422" s="18">
        <v>5000000</v>
      </c>
      <c r="I422" s="18">
        <f t="shared" si="80"/>
        <v>5600000.0000000009</v>
      </c>
      <c r="J422" s="100" t="s">
        <v>88</v>
      </c>
      <c r="K422" s="100"/>
      <c r="L422" s="100" t="s">
        <v>90</v>
      </c>
    </row>
    <row r="423" spans="1:12" ht="178.5" customHeight="1" x14ac:dyDescent="0.25">
      <c r="A423" s="19">
        <v>7</v>
      </c>
      <c r="B423" s="100" t="s">
        <v>117</v>
      </c>
      <c r="C423" s="101" t="s">
        <v>74</v>
      </c>
      <c r="D423" s="100" t="s">
        <v>122</v>
      </c>
      <c r="E423" s="90" t="s">
        <v>10</v>
      </c>
      <c r="F423" s="90">
        <v>1</v>
      </c>
      <c r="G423" s="123"/>
      <c r="H423" s="18">
        <v>1067820</v>
      </c>
      <c r="I423" s="18">
        <f t="shared" si="80"/>
        <v>1195958.4000000001</v>
      </c>
      <c r="J423" s="100" t="s">
        <v>72</v>
      </c>
      <c r="K423" s="100"/>
      <c r="L423" s="100" t="s">
        <v>124</v>
      </c>
    </row>
    <row r="424" spans="1:12" ht="208.5" customHeight="1" x14ac:dyDescent="0.25">
      <c r="A424" s="19">
        <v>8</v>
      </c>
      <c r="B424" s="100" t="s">
        <v>118</v>
      </c>
      <c r="C424" s="101" t="s">
        <v>74</v>
      </c>
      <c r="D424" s="100" t="s">
        <v>91</v>
      </c>
      <c r="E424" s="90" t="s">
        <v>10</v>
      </c>
      <c r="F424" s="90">
        <v>1</v>
      </c>
      <c r="G424" s="123"/>
      <c r="H424" s="18">
        <v>1200000</v>
      </c>
      <c r="I424" s="18">
        <f t="shared" si="80"/>
        <v>1344000.0000000002</v>
      </c>
      <c r="J424" s="100" t="s">
        <v>72</v>
      </c>
      <c r="K424" s="100"/>
      <c r="L424" s="100" t="s">
        <v>124</v>
      </c>
    </row>
    <row r="425" spans="1:12" ht="147" customHeight="1" x14ac:dyDescent="0.25">
      <c r="A425" s="19">
        <v>9</v>
      </c>
      <c r="B425" s="90" t="s">
        <v>119</v>
      </c>
      <c r="C425" s="101" t="s">
        <v>74</v>
      </c>
      <c r="D425" s="90" t="s">
        <v>92</v>
      </c>
      <c r="E425" s="90" t="s">
        <v>10</v>
      </c>
      <c r="F425" s="90">
        <v>1</v>
      </c>
      <c r="G425" s="123"/>
      <c r="H425" s="18">
        <v>6054500</v>
      </c>
      <c r="I425" s="18">
        <f t="shared" si="80"/>
        <v>6781040.0000000009</v>
      </c>
      <c r="J425" s="100" t="s">
        <v>72</v>
      </c>
      <c r="K425" s="100"/>
      <c r="L425" s="90" t="s">
        <v>125</v>
      </c>
    </row>
    <row r="426" spans="1:12" ht="220.5" customHeight="1" x14ac:dyDescent="0.25">
      <c r="A426" s="19">
        <v>10</v>
      </c>
      <c r="B426" s="90" t="s">
        <v>99</v>
      </c>
      <c r="C426" s="101" t="s">
        <v>74</v>
      </c>
      <c r="D426" s="90" t="s">
        <v>322</v>
      </c>
      <c r="E426" s="90" t="s">
        <v>10</v>
      </c>
      <c r="F426" s="90">
        <v>1</v>
      </c>
      <c r="G426" s="123"/>
      <c r="H426" s="18">
        <v>420000</v>
      </c>
      <c r="I426" s="18">
        <f t="shared" si="80"/>
        <v>470400.00000000006</v>
      </c>
      <c r="J426" s="100" t="s">
        <v>311</v>
      </c>
      <c r="K426" s="100"/>
      <c r="L426" s="100" t="s">
        <v>312</v>
      </c>
    </row>
    <row r="427" spans="1:12" ht="180" customHeight="1" x14ac:dyDescent="0.25">
      <c r="A427" s="19">
        <v>11</v>
      </c>
      <c r="B427" s="90" t="s">
        <v>100</v>
      </c>
      <c r="C427" s="101" t="s">
        <v>101</v>
      </c>
      <c r="D427" s="90" t="s">
        <v>100</v>
      </c>
      <c r="E427" s="90" t="s">
        <v>10</v>
      </c>
      <c r="F427" s="90">
        <v>1</v>
      </c>
      <c r="G427" s="123"/>
      <c r="H427" s="18">
        <v>100000</v>
      </c>
      <c r="I427" s="18">
        <f t="shared" si="80"/>
        <v>112000.00000000001</v>
      </c>
      <c r="J427" s="100" t="s">
        <v>72</v>
      </c>
      <c r="K427" s="100"/>
      <c r="L427" s="100" t="s">
        <v>126</v>
      </c>
    </row>
    <row r="428" spans="1:12" ht="246.75" customHeight="1" x14ac:dyDescent="0.25">
      <c r="A428" s="19">
        <v>12</v>
      </c>
      <c r="B428" s="90" t="s">
        <v>127</v>
      </c>
      <c r="C428" s="101" t="s">
        <v>74</v>
      </c>
      <c r="D428" s="90" t="s">
        <v>282</v>
      </c>
      <c r="E428" s="90" t="s">
        <v>10</v>
      </c>
      <c r="F428" s="90">
        <v>1</v>
      </c>
      <c r="G428" s="123"/>
      <c r="H428" s="18">
        <v>647321</v>
      </c>
      <c r="I428" s="18">
        <f t="shared" si="80"/>
        <v>724999.52</v>
      </c>
      <c r="J428" s="100" t="s">
        <v>293</v>
      </c>
      <c r="K428" s="100"/>
      <c r="L428" s="100" t="s">
        <v>283</v>
      </c>
    </row>
    <row r="429" spans="1:12" ht="89.25" customHeight="1" x14ac:dyDescent="0.25">
      <c r="A429" s="19">
        <v>13</v>
      </c>
      <c r="B429" s="90" t="s">
        <v>360</v>
      </c>
      <c r="C429" s="101" t="s">
        <v>36</v>
      </c>
      <c r="D429" s="90" t="s">
        <v>360</v>
      </c>
      <c r="E429" s="90" t="s">
        <v>10</v>
      </c>
      <c r="F429" s="90">
        <v>1</v>
      </c>
      <c r="G429" s="123"/>
      <c r="H429" s="18">
        <v>57523</v>
      </c>
      <c r="I429" s="18">
        <f t="shared" si="80"/>
        <v>64425.760000000009</v>
      </c>
      <c r="J429" s="100" t="s">
        <v>60</v>
      </c>
      <c r="K429" s="100"/>
      <c r="L429" s="101" t="s">
        <v>14</v>
      </c>
    </row>
    <row r="430" spans="1:12" ht="89.25" customHeight="1" x14ac:dyDescent="0.25">
      <c r="A430" s="19">
        <v>14</v>
      </c>
      <c r="B430" s="90" t="s">
        <v>296</v>
      </c>
      <c r="C430" s="101" t="s">
        <v>297</v>
      </c>
      <c r="D430" s="90" t="s">
        <v>298</v>
      </c>
      <c r="E430" s="90" t="s">
        <v>10</v>
      </c>
      <c r="F430" s="90">
        <v>1</v>
      </c>
      <c r="G430" s="123"/>
      <c r="H430" s="18">
        <v>125000</v>
      </c>
      <c r="I430" s="18">
        <f t="shared" si="80"/>
        <v>140000</v>
      </c>
      <c r="J430" s="100" t="s">
        <v>59</v>
      </c>
      <c r="K430" s="100"/>
      <c r="L430" s="101" t="s">
        <v>14</v>
      </c>
    </row>
    <row r="431" spans="1:12" ht="89.25" customHeight="1" x14ac:dyDescent="0.25">
      <c r="A431" s="19">
        <v>15</v>
      </c>
      <c r="B431" s="90" t="s">
        <v>296</v>
      </c>
      <c r="C431" s="101" t="s">
        <v>297</v>
      </c>
      <c r="D431" s="90" t="s">
        <v>299</v>
      </c>
      <c r="E431" s="90" t="s">
        <v>10</v>
      </c>
      <c r="F431" s="90">
        <v>1</v>
      </c>
      <c r="G431" s="123"/>
      <c r="H431" s="18">
        <v>500000</v>
      </c>
      <c r="I431" s="18">
        <f t="shared" si="80"/>
        <v>560000</v>
      </c>
      <c r="J431" s="100" t="s">
        <v>59</v>
      </c>
      <c r="K431" s="100"/>
      <c r="L431" s="101" t="s">
        <v>14</v>
      </c>
    </row>
    <row r="432" spans="1:12" ht="297" customHeight="1" x14ac:dyDescent="0.25">
      <c r="A432" s="19">
        <v>16</v>
      </c>
      <c r="B432" s="100" t="s">
        <v>294</v>
      </c>
      <c r="C432" s="101" t="s">
        <v>74</v>
      </c>
      <c r="D432" s="100" t="s">
        <v>295</v>
      </c>
      <c r="E432" s="90" t="s">
        <v>10</v>
      </c>
      <c r="F432" s="90">
        <v>1</v>
      </c>
      <c r="G432" s="123"/>
      <c r="H432" s="18">
        <v>2664180</v>
      </c>
      <c r="I432" s="18">
        <f t="shared" ref="I432:I433" si="81">H432*1.12</f>
        <v>2983881.6</v>
      </c>
      <c r="J432" s="100" t="s">
        <v>281</v>
      </c>
      <c r="K432" s="100"/>
      <c r="L432" s="100" t="s">
        <v>124</v>
      </c>
    </row>
    <row r="433" spans="1:13" ht="91.5" customHeight="1" x14ac:dyDescent="0.25">
      <c r="A433" s="19">
        <v>17</v>
      </c>
      <c r="B433" s="100" t="s">
        <v>310</v>
      </c>
      <c r="C433" s="101" t="s">
        <v>36</v>
      </c>
      <c r="D433" s="100" t="s">
        <v>319</v>
      </c>
      <c r="E433" s="90" t="s">
        <v>10</v>
      </c>
      <c r="F433" s="90">
        <v>1</v>
      </c>
      <c r="G433" s="123"/>
      <c r="H433" s="18">
        <v>102754356</v>
      </c>
      <c r="I433" s="18">
        <f t="shared" si="81"/>
        <v>115084878.72000001</v>
      </c>
      <c r="J433" s="100" t="s">
        <v>361</v>
      </c>
      <c r="K433" s="100"/>
      <c r="L433" s="101" t="s">
        <v>14</v>
      </c>
    </row>
    <row r="434" spans="1:13" s="65" customFormat="1" ht="275.25" customHeight="1" x14ac:dyDescent="0.25">
      <c r="A434" s="19">
        <v>18</v>
      </c>
      <c r="B434" s="84" t="s">
        <v>480</v>
      </c>
      <c r="C434" s="83" t="s">
        <v>431</v>
      </c>
      <c r="D434" s="83" t="s">
        <v>481</v>
      </c>
      <c r="E434" s="83" t="s">
        <v>10</v>
      </c>
      <c r="F434" s="91">
        <v>1</v>
      </c>
      <c r="G434" s="122"/>
      <c r="H434" s="93">
        <f>150612/1.12</f>
        <v>134475</v>
      </c>
      <c r="I434" s="50">
        <f t="shared" ref="I434:I442" si="82">H434*1.12</f>
        <v>150612</v>
      </c>
      <c r="J434" s="91" t="s">
        <v>482</v>
      </c>
      <c r="K434" s="90"/>
      <c r="L434" s="110" t="s">
        <v>483</v>
      </c>
    </row>
    <row r="435" spans="1:13" s="65" customFormat="1" ht="95.25" customHeight="1" x14ac:dyDescent="0.25">
      <c r="A435" s="19">
        <v>19</v>
      </c>
      <c r="B435" s="67" t="s">
        <v>502</v>
      </c>
      <c r="C435" s="101" t="s">
        <v>36</v>
      </c>
      <c r="D435" s="68" t="s">
        <v>510</v>
      </c>
      <c r="E435" s="83" t="s">
        <v>10</v>
      </c>
      <c r="F435" s="91">
        <v>1</v>
      </c>
      <c r="G435" s="121"/>
      <c r="H435" s="72">
        <v>2866490</v>
      </c>
      <c r="I435" s="18">
        <f t="shared" si="82"/>
        <v>3210468.8000000003</v>
      </c>
      <c r="J435" s="100" t="s">
        <v>59</v>
      </c>
      <c r="K435" s="100"/>
      <c r="L435" s="67" t="s">
        <v>503</v>
      </c>
    </row>
    <row r="436" spans="1:13" s="55" customFormat="1" ht="223.5" customHeight="1" x14ac:dyDescent="0.25">
      <c r="A436" s="66">
        <v>20</v>
      </c>
      <c r="B436" s="187" t="s">
        <v>725</v>
      </c>
      <c r="C436" s="56" t="s">
        <v>74</v>
      </c>
      <c r="D436" s="187" t="s">
        <v>736</v>
      </c>
      <c r="E436" s="188" t="s">
        <v>10</v>
      </c>
      <c r="F436" s="187">
        <v>1</v>
      </c>
      <c r="G436" s="189" t="s">
        <v>735</v>
      </c>
      <c r="H436" s="189">
        <v>7750000</v>
      </c>
      <c r="I436" s="57">
        <f t="shared" si="82"/>
        <v>8680000</v>
      </c>
      <c r="J436" s="54" t="s">
        <v>726</v>
      </c>
      <c r="K436" s="51"/>
      <c r="L436" s="187" t="s">
        <v>712</v>
      </c>
      <c r="M436" s="290"/>
    </row>
    <row r="437" spans="1:13" s="55" customFormat="1" ht="135" customHeight="1" x14ac:dyDescent="0.25">
      <c r="A437" s="19">
        <v>21</v>
      </c>
      <c r="B437" s="62" t="s">
        <v>831</v>
      </c>
      <c r="C437" s="284" t="s">
        <v>782</v>
      </c>
      <c r="D437" s="62" t="s">
        <v>830</v>
      </c>
      <c r="E437" s="63" t="s">
        <v>10</v>
      </c>
      <c r="F437" s="63">
        <v>1</v>
      </c>
      <c r="G437" s="287"/>
      <c r="H437" s="287">
        <v>69643</v>
      </c>
      <c r="I437" s="18">
        <f>H437*1.12</f>
        <v>78000.160000000003</v>
      </c>
      <c r="J437" s="286" t="s">
        <v>828</v>
      </c>
      <c r="K437" s="283"/>
      <c r="L437" s="67" t="s">
        <v>829</v>
      </c>
    </row>
    <row r="438" spans="1:13" s="55" customFormat="1" ht="244.5" customHeight="1" x14ac:dyDescent="0.25">
      <c r="A438" s="19">
        <v>22</v>
      </c>
      <c r="B438" s="62" t="s">
        <v>868</v>
      </c>
      <c r="C438" s="294" t="s">
        <v>854</v>
      </c>
      <c r="D438" s="62" t="s">
        <v>853</v>
      </c>
      <c r="E438" s="63" t="s">
        <v>10</v>
      </c>
      <c r="F438" s="63">
        <v>1</v>
      </c>
      <c r="G438" s="297"/>
      <c r="H438" s="297">
        <v>1860000</v>
      </c>
      <c r="I438" s="18">
        <f>H438*1.12</f>
        <v>2083200.0000000002</v>
      </c>
      <c r="J438" s="297" t="s">
        <v>852</v>
      </c>
      <c r="K438" s="67"/>
      <c r="L438" s="67" t="s">
        <v>872</v>
      </c>
    </row>
    <row r="439" spans="1:13" s="55" customFormat="1" ht="244.5" customHeight="1" x14ac:dyDescent="0.25">
      <c r="A439" s="289">
        <v>23</v>
      </c>
      <c r="B439" s="67" t="s">
        <v>865</v>
      </c>
      <c r="C439" s="294" t="s">
        <v>782</v>
      </c>
      <c r="D439" s="67" t="s">
        <v>866</v>
      </c>
      <c r="E439" s="63" t="s">
        <v>10</v>
      </c>
      <c r="F439" s="63">
        <v>1</v>
      </c>
      <c r="G439" s="297"/>
      <c r="H439" s="297">
        <v>7750000</v>
      </c>
      <c r="I439" s="18">
        <f>H439*1.12</f>
        <v>8680000</v>
      </c>
      <c r="J439" s="297" t="s">
        <v>867</v>
      </c>
      <c r="K439" s="67"/>
      <c r="L439" s="67" t="s">
        <v>712</v>
      </c>
    </row>
    <row r="440" spans="1:13" s="44" customFormat="1" ht="27.75" customHeight="1" x14ac:dyDescent="0.25">
      <c r="A440" s="43"/>
      <c r="B440" s="383" t="s">
        <v>30</v>
      </c>
      <c r="C440" s="384"/>
      <c r="D440" s="384"/>
      <c r="E440" s="384"/>
      <c r="F440" s="384"/>
      <c r="G440" s="385"/>
      <c r="H440" s="28">
        <f>SUM(H417:H439)</f>
        <v>180907264</v>
      </c>
      <c r="I440" s="28">
        <f>SUM(I417:I439)</f>
        <v>202616135.68000004</v>
      </c>
      <c r="J440" s="38"/>
      <c r="K440" s="38"/>
      <c r="L440" s="38"/>
      <c r="M440" s="55"/>
    </row>
    <row r="441" spans="1:13" s="44" customFormat="1" ht="29.25" customHeight="1" x14ac:dyDescent="0.25">
      <c r="A441" s="43"/>
      <c r="B441" s="383" t="s">
        <v>32</v>
      </c>
      <c r="C441" s="384"/>
      <c r="D441" s="384"/>
      <c r="E441" s="384"/>
      <c r="F441" s="384"/>
      <c r="G441" s="385"/>
      <c r="H441" s="28">
        <f>H398+H415+H440</f>
        <v>1114143365.4913571</v>
      </c>
      <c r="I441" s="28">
        <f t="shared" si="82"/>
        <v>1247840569.3503201</v>
      </c>
      <c r="J441" s="38"/>
      <c r="K441" s="38"/>
      <c r="L441" s="38"/>
    </row>
    <row r="442" spans="1:13" s="44" customFormat="1" ht="32.25" customHeight="1" x14ac:dyDescent="0.25">
      <c r="A442" s="45"/>
      <c r="B442" s="380" t="s">
        <v>33</v>
      </c>
      <c r="C442" s="381"/>
      <c r="D442" s="381"/>
      <c r="E442" s="381"/>
      <c r="F442" s="381"/>
      <c r="G442" s="382"/>
      <c r="H442" s="46">
        <f>H188+H441</f>
        <v>2715455766.6534996</v>
      </c>
      <c r="I442" s="46">
        <f t="shared" si="82"/>
        <v>3041310458.6519198</v>
      </c>
      <c r="J442" s="47"/>
      <c r="K442" s="37"/>
      <c r="L442" s="37"/>
    </row>
    <row r="443" spans="1:13" ht="33.75" customHeight="1" x14ac:dyDescent="0.25">
      <c r="A443" s="379" t="s">
        <v>65</v>
      </c>
      <c r="B443" s="379"/>
      <c r="C443" s="379"/>
      <c r="D443" s="379"/>
      <c r="E443" s="379"/>
      <c r="F443" s="379"/>
      <c r="G443" s="379"/>
      <c r="H443" s="379"/>
      <c r="I443" s="379"/>
      <c r="J443" s="379"/>
      <c r="K443" s="379"/>
      <c r="L443" s="379"/>
      <c r="M443" s="44"/>
    </row>
    <row r="448" spans="1:13" x14ac:dyDescent="0.25">
      <c r="K448" s="48" t="s">
        <v>0</v>
      </c>
    </row>
  </sheetData>
  <mergeCells count="118">
    <mergeCell ref="K146:K147"/>
    <mergeCell ref="L146:L147"/>
    <mergeCell ref="F146:F147"/>
    <mergeCell ref="G146:G147"/>
    <mergeCell ref="H146:H147"/>
    <mergeCell ref="I146:I147"/>
    <mergeCell ref="J146:J147"/>
    <mergeCell ref="D146:D147"/>
    <mergeCell ref="C146:C147"/>
    <mergeCell ref="B146:B147"/>
    <mergeCell ref="B150:B151"/>
    <mergeCell ref="C150:C151"/>
    <mergeCell ref="D150:D151"/>
    <mergeCell ref="E150:E151"/>
    <mergeCell ref="F150:F151"/>
    <mergeCell ref="G150:G151"/>
    <mergeCell ref="H150:H151"/>
    <mergeCell ref="A146:A147"/>
    <mergeCell ref="E146:E147"/>
    <mergeCell ref="B415:G415"/>
    <mergeCell ref="B399:L399"/>
    <mergeCell ref="B398:G398"/>
    <mergeCell ref="B190:L190"/>
    <mergeCell ref="B189:L189"/>
    <mergeCell ref="D289:D290"/>
    <mergeCell ref="C289:C290"/>
    <mergeCell ref="B289:B290"/>
    <mergeCell ref="I289:I290"/>
    <mergeCell ref="J289:J290"/>
    <mergeCell ref="K289:K290"/>
    <mergeCell ref="L289:L290"/>
    <mergeCell ref="H289:H290"/>
    <mergeCell ref="A443:L443"/>
    <mergeCell ref="B442:G442"/>
    <mergeCell ref="B441:G441"/>
    <mergeCell ref="B440:G440"/>
    <mergeCell ref="B416:L416"/>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A27:A29"/>
    <mergeCell ref="D30:D31"/>
    <mergeCell ref="C30:C31"/>
    <mergeCell ref="B30:B31"/>
    <mergeCell ref="A30:A31"/>
    <mergeCell ref="D27:D29"/>
    <mergeCell ref="B27:B29"/>
    <mergeCell ref="C27:C29"/>
    <mergeCell ref="J30:J31"/>
    <mergeCell ref="E30:E31"/>
    <mergeCell ref="F30:F31"/>
    <mergeCell ref="G30:G31"/>
    <mergeCell ref="H30:H31"/>
    <mergeCell ref="I30:I31"/>
    <mergeCell ref="D80:D81"/>
    <mergeCell ref="E80:E81"/>
    <mergeCell ref="L55:L56"/>
    <mergeCell ref="E55:E56"/>
    <mergeCell ref="F55:F56"/>
    <mergeCell ref="K27:K29"/>
    <mergeCell ref="L27:L29"/>
    <mergeCell ref="E27:E29"/>
    <mergeCell ref="F27:F29"/>
    <mergeCell ref="G27:G29"/>
    <mergeCell ref="H27:H29"/>
    <mergeCell ref="I27:I29"/>
    <mergeCell ref="K30:K31"/>
    <mergeCell ref="L30:L31"/>
    <mergeCell ref="G55:G56"/>
    <mergeCell ref="H55:H56"/>
    <mergeCell ref="K55:K56"/>
    <mergeCell ref="K80:K81"/>
    <mergeCell ref="L80:L81"/>
    <mergeCell ref="F80:F81"/>
    <mergeCell ref="G80:G81"/>
    <mergeCell ref="H80:H81"/>
    <mergeCell ref="I80:I81"/>
    <mergeCell ref="J80:J81"/>
    <mergeCell ref="I150:I151"/>
    <mergeCell ref="J150:J151"/>
    <mergeCell ref="K150:K151"/>
    <mergeCell ref="L150:L151"/>
    <mergeCell ref="A150:A151"/>
    <mergeCell ref="A55:A56"/>
    <mergeCell ref="A289:A290"/>
    <mergeCell ref="E289:E290"/>
    <mergeCell ref="F289:F290"/>
    <mergeCell ref="G289:G290"/>
    <mergeCell ref="B188:G188"/>
    <mergeCell ref="B174:G174"/>
    <mergeCell ref="B169:L169"/>
    <mergeCell ref="B168:G168"/>
    <mergeCell ref="B175:L175"/>
    <mergeCell ref="B187:G187"/>
    <mergeCell ref="D55:D56"/>
    <mergeCell ref="C55:C56"/>
    <mergeCell ref="I55:I56"/>
    <mergeCell ref="J55:J56"/>
    <mergeCell ref="B55:B56"/>
    <mergeCell ref="A80:A81"/>
    <mergeCell ref="B80:B81"/>
    <mergeCell ref="C80:C81"/>
  </mergeCells>
  <pageMargins left="0.11811023622047245" right="0.31496062992125984" top="0.74803149606299213" bottom="0.74803149606299213" header="0.31496062992125984" footer="0.31496062992125984"/>
  <pageSetup paperSize="9" scale="50" fitToHeight="0" orientation="landscape" r:id="rId1"/>
  <rowBreaks count="1" manualBreakCount="1">
    <brk id="204"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2013-09-06T10:55:43Z</cp:lastPrinted>
  <dcterms:created xsi:type="dcterms:W3CDTF">2012-01-05T05:15:13Z</dcterms:created>
  <dcterms:modified xsi:type="dcterms:W3CDTF">2014-02-11T10:58:14Z</dcterms:modified>
</cp:coreProperties>
</file>