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435" yWindow="1605" windowWidth="17400" windowHeight="8355"/>
  </bookViews>
  <sheets>
    <sheet name="ПЗ" sheetId="12" r:id="rId1"/>
    <sheet name="Лист1" sheetId="11" r:id="rId2"/>
  </sheets>
  <definedNames>
    <definedName name="_xlnm.Print_Area" localSheetId="0">ПЗ!$A$1:$L$332</definedName>
  </definedNames>
  <calcPr calcId="125725"/>
</workbook>
</file>

<file path=xl/calcChain.xml><?xml version="1.0" encoding="utf-8"?>
<calcChain xmlns="http://schemas.openxmlformats.org/spreadsheetml/2006/main">
  <c r="H290" i="12"/>
  <c r="I290" s="1"/>
  <c r="I291"/>
  <c r="H291"/>
  <c r="H286"/>
  <c r="I286" s="1"/>
  <c r="H288"/>
  <c r="I288" s="1"/>
  <c r="H211" l="1"/>
  <c r="H292" l="1"/>
  <c r="I292" s="1"/>
  <c r="H115" l="1"/>
  <c r="I115" s="1"/>
  <c r="H289" l="1"/>
  <c r="I289" s="1"/>
  <c r="H114" l="1"/>
  <c r="I114" s="1"/>
  <c r="H113" l="1"/>
  <c r="I113" s="1"/>
  <c r="H112" l="1"/>
  <c r="I112"/>
  <c r="H287" l="1"/>
  <c r="I287" l="1"/>
  <c r="H111" l="1"/>
  <c r="I111" s="1"/>
  <c r="H110" l="1"/>
  <c r="I110" s="1"/>
  <c r="H109"/>
  <c r="I109" s="1"/>
  <c r="H108"/>
  <c r="I108" s="1"/>
  <c r="H107"/>
  <c r="I107" s="1"/>
  <c r="H106"/>
  <c r="I106" s="1"/>
  <c r="H105"/>
  <c r="I105" s="1"/>
  <c r="H104"/>
  <c r="I104" s="1"/>
  <c r="H103"/>
  <c r="I103" s="1"/>
  <c r="H102"/>
  <c r="I102" s="1"/>
  <c r="H101"/>
  <c r="I101" s="1"/>
  <c r="H100"/>
  <c r="I100" s="1"/>
  <c r="H99"/>
  <c r="I99" s="1"/>
  <c r="H98"/>
  <c r="I98" s="1"/>
  <c r="H285" l="1"/>
  <c r="I285" s="1"/>
  <c r="H97"/>
  <c r="I97" s="1"/>
  <c r="H284" l="1"/>
  <c r="I284" s="1"/>
  <c r="H96" l="1"/>
  <c r="I96" s="1"/>
  <c r="H95"/>
  <c r="I95" s="1"/>
  <c r="H94"/>
  <c r="I94" s="1"/>
  <c r="H283" l="1"/>
  <c r="I283" s="1"/>
  <c r="H282" l="1"/>
  <c r="I282" s="1"/>
  <c r="H281" l="1"/>
  <c r="I281" s="1"/>
  <c r="H82"/>
  <c r="I82" s="1"/>
  <c r="H280" l="1"/>
  <c r="I280" s="1"/>
  <c r="H279"/>
  <c r="I279" s="1"/>
  <c r="H278"/>
  <c r="I278" s="1"/>
  <c r="H93"/>
  <c r="I93" s="1"/>
  <c r="H92"/>
  <c r="I92" s="1"/>
  <c r="H91"/>
  <c r="I91" s="1"/>
  <c r="H90"/>
  <c r="I90" s="1"/>
  <c r="H89"/>
  <c r="I89" s="1"/>
  <c r="H88"/>
  <c r="I88" s="1"/>
  <c r="H87"/>
  <c r="I87" s="1"/>
  <c r="H86"/>
  <c r="I86" s="1"/>
  <c r="H85"/>
  <c r="I85" s="1"/>
  <c r="H84"/>
  <c r="I84" s="1"/>
  <c r="H83"/>
  <c r="H277"/>
  <c r="I83" l="1"/>
  <c r="I277" l="1"/>
  <c r="H274" l="1"/>
  <c r="I274" s="1"/>
  <c r="H275" l="1"/>
  <c r="I275" s="1"/>
  <c r="H276"/>
  <c r="I276" s="1"/>
  <c r="I80" l="1"/>
  <c r="H273" l="1"/>
  <c r="I273" s="1"/>
  <c r="H308" l="1"/>
  <c r="I307"/>
  <c r="H65" l="1"/>
  <c r="G79" l="1"/>
  <c r="H79" s="1"/>
  <c r="I79" s="1"/>
  <c r="G78"/>
  <c r="H78" s="1"/>
  <c r="I78" s="1"/>
  <c r="G77"/>
  <c r="H77" s="1"/>
  <c r="I77" s="1"/>
  <c r="G76"/>
  <c r="H76" s="1"/>
  <c r="I76" s="1"/>
  <c r="G75"/>
  <c r="H75" s="1"/>
  <c r="I75" s="1"/>
  <c r="G74"/>
  <c r="H74" s="1"/>
  <c r="I74" s="1"/>
  <c r="G73"/>
  <c r="H73" s="1"/>
  <c r="I73" s="1"/>
  <c r="G72"/>
  <c r="H72" s="1"/>
  <c r="I72" s="1"/>
  <c r="G71"/>
  <c r="H71" s="1"/>
  <c r="I71" s="1"/>
  <c r="G70"/>
  <c r="H70" s="1"/>
  <c r="I70" s="1"/>
  <c r="G69"/>
  <c r="H69" s="1"/>
  <c r="I69" s="1"/>
  <c r="G68"/>
  <c r="H68" s="1"/>
  <c r="I68" s="1"/>
  <c r="G67"/>
  <c r="H67" s="1"/>
  <c r="I67" s="1"/>
  <c r="G66"/>
  <c r="H66" s="1"/>
  <c r="I66" s="1"/>
  <c r="H271" l="1"/>
  <c r="H272"/>
  <c r="I272" s="1"/>
  <c r="H270"/>
  <c r="I270" s="1"/>
  <c r="H269"/>
  <c r="I269" s="1"/>
  <c r="I271" l="1"/>
  <c r="H268"/>
  <c r="I268" s="1"/>
  <c r="H267" l="1"/>
  <c r="I267" s="1"/>
  <c r="H266" l="1"/>
  <c r="I266" s="1"/>
  <c r="H265"/>
  <c r="I265" s="1"/>
  <c r="H133" l="1"/>
  <c r="H64"/>
  <c r="I64" s="1"/>
  <c r="I132"/>
  <c r="H264" l="1"/>
  <c r="I264" s="1"/>
  <c r="I62" l="1"/>
  <c r="I63"/>
  <c r="I131" l="1"/>
  <c r="I328"/>
  <c r="H263" l="1"/>
  <c r="I263" l="1"/>
  <c r="H61" l="1"/>
  <c r="H60"/>
  <c r="I60" s="1"/>
  <c r="I61" l="1"/>
  <c r="H59"/>
  <c r="I59" s="1"/>
  <c r="H262" l="1"/>
  <c r="I262" s="1"/>
  <c r="H261"/>
  <c r="I261" s="1"/>
  <c r="H58" l="1"/>
  <c r="I58" s="1"/>
  <c r="H57"/>
  <c r="I57" s="1"/>
  <c r="H55"/>
  <c r="I55" s="1"/>
  <c r="H327" l="1"/>
  <c r="H329" s="1"/>
  <c r="I327" l="1"/>
  <c r="H256" l="1"/>
  <c r="I256" s="1"/>
  <c r="H258" l="1"/>
  <c r="I258" s="1"/>
  <c r="H51"/>
  <c r="H52"/>
  <c r="I52" s="1"/>
  <c r="H53"/>
  <c r="I53" s="1"/>
  <c r="H54"/>
  <c r="I54" s="1"/>
  <c r="H260"/>
  <c r="I260" s="1"/>
  <c r="H259"/>
  <c r="I259" s="1"/>
  <c r="I51" l="1"/>
  <c r="I306"/>
  <c r="I308"/>
  <c r="I305" l="1"/>
  <c r="I253" l="1"/>
  <c r="I254"/>
  <c r="I255"/>
  <c r="I44" l="1"/>
  <c r="I45"/>
  <c r="I46"/>
  <c r="I47"/>
  <c r="I48"/>
  <c r="I49"/>
  <c r="H50"/>
  <c r="I50" s="1"/>
  <c r="H42" l="1"/>
  <c r="I42" s="1"/>
  <c r="H41"/>
  <c r="I41" s="1"/>
  <c r="H40"/>
  <c r="I40" s="1"/>
  <c r="H39"/>
  <c r="I39" s="1"/>
  <c r="H38"/>
  <c r="I38" s="1"/>
  <c r="H43" l="1"/>
  <c r="I43" s="1"/>
  <c r="H251" l="1"/>
  <c r="I251" s="1"/>
  <c r="H252"/>
  <c r="I252" s="1"/>
  <c r="H37" l="1"/>
  <c r="I37" s="1"/>
  <c r="H250" l="1"/>
  <c r="I250" s="1"/>
  <c r="H36" l="1"/>
  <c r="I36" l="1"/>
  <c r="H35"/>
  <c r="I35" s="1"/>
  <c r="H34" l="1"/>
  <c r="I34" s="1"/>
  <c r="H33"/>
  <c r="H249"/>
  <c r="I249" s="1"/>
  <c r="H248" l="1"/>
  <c r="I248" s="1"/>
  <c r="I244" l="1"/>
  <c r="I245"/>
  <c r="I246"/>
  <c r="I247"/>
  <c r="I33" l="1"/>
  <c r="H242" l="1"/>
  <c r="I242" s="1"/>
  <c r="H241" l="1"/>
  <c r="I241" s="1"/>
  <c r="I123" l="1"/>
  <c r="H240"/>
  <c r="I240" l="1"/>
  <c r="H239"/>
  <c r="I239" l="1"/>
  <c r="H237" l="1"/>
  <c r="I237" s="1"/>
  <c r="H238"/>
  <c r="I238" s="1"/>
  <c r="H235"/>
  <c r="I235" s="1"/>
  <c r="H32" l="1"/>
  <c r="I32" s="1"/>
  <c r="I130" l="1"/>
  <c r="H30"/>
  <c r="I30" s="1"/>
  <c r="H27"/>
  <c r="I27" s="1"/>
  <c r="H234"/>
  <c r="I234" s="1"/>
  <c r="H233"/>
  <c r="I233" s="1"/>
  <c r="H26"/>
  <c r="I26" s="1"/>
  <c r="I120"/>
  <c r="H121"/>
  <c r="H232" l="1"/>
  <c r="I232" s="1"/>
  <c r="H231"/>
  <c r="I231" s="1"/>
  <c r="H230"/>
  <c r="I230" s="1"/>
  <c r="I119" l="1"/>
  <c r="I118" l="1"/>
  <c r="I121" s="1"/>
  <c r="H222" l="1"/>
  <c r="H223"/>
  <c r="H221" l="1"/>
  <c r="I221" s="1"/>
  <c r="H220"/>
  <c r="I220" s="1"/>
  <c r="I227"/>
  <c r="H228"/>
  <c r="I228" s="1"/>
  <c r="H229" l="1"/>
  <c r="I229" s="1"/>
  <c r="H226"/>
  <c r="I226" s="1"/>
  <c r="H22" l="1"/>
  <c r="I22" s="1"/>
  <c r="I222"/>
  <c r="I223"/>
  <c r="H225"/>
  <c r="I225" s="1"/>
  <c r="H224"/>
  <c r="I224" s="1"/>
  <c r="H25" l="1"/>
  <c r="I25" s="1"/>
  <c r="H24"/>
  <c r="I24" s="1"/>
  <c r="H23"/>
  <c r="I23" s="1"/>
  <c r="H219" l="1"/>
  <c r="I219" s="1"/>
  <c r="I326" l="1"/>
  <c r="I304" l="1"/>
  <c r="I303" l="1"/>
  <c r="I302" l="1"/>
  <c r="H218"/>
  <c r="I218" s="1"/>
  <c r="H217" l="1"/>
  <c r="I217" s="1"/>
  <c r="H216"/>
  <c r="I216" s="1"/>
  <c r="I324"/>
  <c r="I323"/>
  <c r="H215" l="1"/>
  <c r="I215" s="1"/>
  <c r="I301" l="1"/>
  <c r="I325" l="1"/>
  <c r="H214"/>
  <c r="I214" s="1"/>
  <c r="H213" l="1"/>
  <c r="I213" s="1"/>
  <c r="H204" l="1"/>
  <c r="I204" s="1"/>
  <c r="H203"/>
  <c r="I203" s="1"/>
  <c r="H202"/>
  <c r="I202" s="1"/>
  <c r="H201"/>
  <c r="I201" s="1"/>
  <c r="H200"/>
  <c r="I200" s="1"/>
  <c r="H199"/>
  <c r="I199" s="1"/>
  <c r="H198"/>
  <c r="I198" s="1"/>
  <c r="H197"/>
  <c r="I197" s="1"/>
  <c r="H196"/>
  <c r="I196" s="1"/>
  <c r="H195"/>
  <c r="I195" s="1"/>
  <c r="H194"/>
  <c r="I194" s="1"/>
  <c r="H193"/>
  <c r="I193" s="1"/>
  <c r="H192"/>
  <c r="I192" s="1"/>
  <c r="H191"/>
  <c r="I191" s="1"/>
  <c r="H190"/>
  <c r="I190" s="1"/>
  <c r="H189"/>
  <c r="I189" s="1"/>
  <c r="H188"/>
  <c r="I188" s="1"/>
  <c r="H187"/>
  <c r="I187" s="1"/>
  <c r="H186"/>
  <c r="I186" s="1"/>
  <c r="H185"/>
  <c r="I185" s="1"/>
  <c r="H184"/>
  <c r="I184" s="1"/>
  <c r="H183"/>
  <c r="I183" s="1"/>
  <c r="H182"/>
  <c r="I182" s="1"/>
  <c r="H181"/>
  <c r="I181" s="1"/>
  <c r="H180"/>
  <c r="I180" s="1"/>
  <c r="H179"/>
  <c r="I179" s="1"/>
  <c r="H178"/>
  <c r="I178" s="1"/>
  <c r="H177"/>
  <c r="I177" s="1"/>
  <c r="H176"/>
  <c r="I176" s="1"/>
  <c r="H175"/>
  <c r="I175" s="1"/>
  <c r="H174"/>
  <c r="I174" s="1"/>
  <c r="H173"/>
  <c r="I173" s="1"/>
  <c r="H172"/>
  <c r="I172" s="1"/>
  <c r="H171"/>
  <c r="I171" s="1"/>
  <c r="H170"/>
  <c r="I170" s="1"/>
  <c r="H169"/>
  <c r="I169" s="1"/>
  <c r="H168"/>
  <c r="I168" s="1"/>
  <c r="H167"/>
  <c r="I167" s="1"/>
  <c r="H166"/>
  <c r="I166" s="1"/>
  <c r="H165"/>
  <c r="I165" s="1"/>
  <c r="H164"/>
  <c r="I164" s="1"/>
  <c r="H163"/>
  <c r="I163" s="1"/>
  <c r="H162"/>
  <c r="I162" s="1"/>
  <c r="H161"/>
  <c r="I161" s="1"/>
  <c r="H160"/>
  <c r="I160" s="1"/>
  <c r="H159"/>
  <c r="I159" s="1"/>
  <c r="H158"/>
  <c r="I158" s="1"/>
  <c r="H157"/>
  <c r="I157" s="1"/>
  <c r="H156"/>
  <c r="I156" s="1"/>
  <c r="H155"/>
  <c r="I155" s="1"/>
  <c r="H154"/>
  <c r="I154" s="1"/>
  <c r="H153"/>
  <c r="I153" s="1"/>
  <c r="H152"/>
  <c r="I152" s="1"/>
  <c r="H151"/>
  <c r="I151" s="1"/>
  <c r="H150"/>
  <c r="I150" s="1"/>
  <c r="H149"/>
  <c r="I149" s="1"/>
  <c r="H148"/>
  <c r="I148" s="1"/>
  <c r="H147"/>
  <c r="I147" s="1"/>
  <c r="H146"/>
  <c r="I146" s="1"/>
  <c r="H145"/>
  <c r="I145" s="1"/>
  <c r="H144"/>
  <c r="I144" s="1"/>
  <c r="H143"/>
  <c r="I143" s="1"/>
  <c r="H142"/>
  <c r="I142" s="1"/>
  <c r="H141"/>
  <c r="I141" s="1"/>
  <c r="H140"/>
  <c r="I140" s="1"/>
  <c r="H139"/>
  <c r="I139" s="1"/>
  <c r="H138"/>
  <c r="I138" s="1"/>
  <c r="H137"/>
  <c r="I137" l="1"/>
  <c r="H205"/>
  <c r="I205" s="1"/>
  <c r="H206"/>
  <c r="H207"/>
  <c r="I207" s="1"/>
  <c r="H208"/>
  <c r="I208" s="1"/>
  <c r="H209"/>
  <c r="I209" s="1"/>
  <c r="H210"/>
  <c r="I210" s="1"/>
  <c r="H212"/>
  <c r="I212" s="1"/>
  <c r="I296"/>
  <c r="I297"/>
  <c r="I298"/>
  <c r="I299"/>
  <c r="I300"/>
  <c r="I310"/>
  <c r="I311"/>
  <c r="I312"/>
  <c r="I313"/>
  <c r="I314"/>
  <c r="I315"/>
  <c r="I316"/>
  <c r="I317"/>
  <c r="I318"/>
  <c r="I319"/>
  <c r="I320"/>
  <c r="I321"/>
  <c r="I322"/>
  <c r="H293" l="1"/>
  <c r="I329"/>
  <c r="I211"/>
  <c r="I206"/>
  <c r="I293" l="1"/>
  <c r="H21"/>
  <c r="G20"/>
  <c r="H20" s="1"/>
  <c r="I20" s="1"/>
  <c r="G19"/>
  <c r="H19" s="1"/>
  <c r="I19" l="1"/>
  <c r="I21"/>
  <c r="I129"/>
  <c r="I128"/>
  <c r="I127"/>
  <c r="I126"/>
  <c r="I125"/>
  <c r="I124"/>
  <c r="H18"/>
  <c r="I18" s="1"/>
  <c r="H17"/>
  <c r="I17" s="1"/>
  <c r="H16"/>
  <c r="I16" s="1"/>
  <c r="H15"/>
  <c r="I15" s="1"/>
  <c r="H14"/>
  <c r="I12"/>
  <c r="H116" l="1"/>
  <c r="I133"/>
  <c r="I330"/>
  <c r="H330"/>
  <c r="I14"/>
  <c r="H134" l="1"/>
  <c r="H331" s="1"/>
  <c r="I65" l="1"/>
  <c r="I116" s="1"/>
  <c r="I134" l="1"/>
  <c r="I331" s="1"/>
</calcChain>
</file>

<file path=xl/sharedStrings.xml><?xml version="1.0" encoding="utf-8"?>
<sst xmlns="http://schemas.openxmlformats.org/spreadsheetml/2006/main" count="2066" uniqueCount="682">
  <si>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</si>
  <si>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</si>
  <si>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</si>
  <si>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</si>
  <si>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</si>
  <si>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</si>
  <si>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</si>
  <si>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</si>
  <si>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</si>
  <si>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</si>
  <si>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</si>
  <si>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</si>
  <si>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</si>
  <si>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</si>
  <si>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</si>
  <si>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</si>
  <si>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</si>
  <si>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</si>
  <si>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</si>
  <si>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</si>
  <si>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</si>
  <si>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</si>
  <si>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</si>
  <si>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</si>
  <si>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</si>
  <si>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</si>
  <si>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</si>
  <si>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</si>
  <si>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</si>
  <si>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</si>
  <si>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</si>
  <si>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</si>
  <si>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</si>
  <si>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</si>
  <si>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</si>
  <si>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</si>
  <si>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</si>
  <si>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</si>
  <si>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</si>
  <si>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</si>
  <si>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</si>
  <si>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сентябрь 2013 года</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</si>
  <si>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</si>
  <si>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</si>
  <si>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</si>
  <si>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</si>
  <si>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</si>
  <si>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</si>
  <si>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</si>
  <si>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</si>
  <si>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</si>
  <si>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</si>
  <si>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</si>
  <si>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</si>
  <si>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</si>
  <si>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</si>
  <si>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</si>
  <si>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</si>
  <si>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</si>
  <si>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</si>
  <si>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</si>
  <si>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</si>
  <si>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</si>
  <si>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</si>
  <si>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</si>
  <si>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</si>
  <si>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</si>
  <si>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</si>
  <si>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</si>
  <si>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</si>
  <si>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</si>
  <si>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</si>
  <si>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</si>
  <si>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</si>
  <si>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</si>
  <si>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</si>
  <si>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</si>
  <si>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</si>
  <si>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</si>
  <si>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</si>
  <si>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</si>
  <si>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</si>
  <si>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</si>
  <si>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Создание сайта</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</si>
  <si>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</si>
  <si>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</si>
  <si>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</si>
  <si>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</si>
  <si>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</si>
  <si>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</si>
  <si>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</si>
  <si>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</si>
  <si>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</si>
  <si>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</si>
  <si>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</si>
  <si>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</si>
  <si>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</si>
  <si>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</si>
  <si>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</si>
  <si>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</si>
  <si>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</si>
  <si>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</si>
  <si>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</si>
  <si>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</si>
  <si>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</si>
  <si>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</si>
  <si>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</si>
  <si>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</si>
  <si>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</si>
  <si>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</si>
  <si>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</si>
  <si>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</si>
  <si>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</si>
  <si>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</si>
  <si>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</si>
  <si>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</si>
  <si>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</si>
  <si>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</si>
  <si>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</si>
  <si>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</si>
  <si>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</si>
  <si>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</si>
  <si>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</si>
  <si>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</si>
  <si>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 xml:space="preserve">Создание веб-сайта для проекта "Cоздание лаборатории исследования фотоэлементов второго и третьего поколений". Оформление и разработка веб страницы </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</si>
  <si>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</si>
  <si>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</si>
  <si>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</si>
  <si>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</si>
  <si>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</si>
  <si>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</si>
  <si>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</si>
  <si>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</si>
  <si>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</si>
  <si>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</si>
  <si>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</si>
  <si>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</si>
  <si>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</si>
  <si>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</si>
  <si>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</si>
  <si>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</si>
  <si>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</si>
  <si>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</si>
  <si>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</si>
  <si>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</si>
  <si>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</si>
  <si>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</si>
  <si>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</si>
  <si>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</si>
  <si>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</si>
  <si>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</si>
  <si>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</si>
  <si>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</si>
  <si>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</si>
  <si>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</si>
  <si>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</si>
  <si>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</si>
  <si>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</si>
  <si>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</si>
  <si>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</si>
  <si>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</si>
  <si>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</si>
  <si>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</si>
  <si>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</si>
  <si>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</si>
  <si>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</si>
  <si>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</si>
  <si>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</si>
  <si>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</si>
  <si>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</si>
  <si>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</si>
  <si>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</si>
  <si>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</si>
  <si>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</si>
  <si>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</si>
  <si>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</si>
  <si>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</si>
  <si>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</si>
  <si>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</si>
  <si>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</si>
  <si>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</si>
  <si>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</si>
  <si>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</si>
  <si>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</si>
  <si>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</si>
  <si>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</si>
  <si>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</si>
  <si>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</si>
  <si>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</si>
  <si>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</si>
  <si>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</si>
  <si>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</si>
  <si>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</si>
  <si>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</si>
  <si>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</si>
  <si>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</si>
  <si>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</si>
  <si>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</si>
  <si>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</si>
  <si>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</si>
  <si>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</si>
  <si>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</si>
  <si>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</si>
  <si>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</si>
  <si>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</si>
  <si>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</si>
  <si>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</si>
  <si>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</si>
  <si>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</si>
  <si>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</si>
  <si>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</si>
  <si>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</si>
  <si>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</si>
  <si>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</si>
  <si>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</si>
  <si>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</si>
  <si>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</si>
  <si>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</si>
  <si>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</si>
  <si>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</si>
  <si>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</si>
  <si>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</si>
  <si>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</si>
  <si>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</si>
  <si>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</si>
  <si>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</si>
  <si>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</si>
  <si>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</si>
  <si>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</si>
  <si>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</si>
  <si>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</si>
  <si>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</si>
  <si>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</si>
  <si>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</si>
  <si>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</si>
  <si>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</si>
  <si>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</si>
  <si>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</si>
  <si>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</si>
  <si>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</si>
  <si>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</si>
  <si>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</si>
  <si>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</si>
  <si>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</si>
  <si>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</si>
  <si>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</si>
  <si>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</si>
  <si>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</si>
  <si>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</si>
  <si>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</si>
  <si>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</si>
  <si>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</si>
  <si>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</si>
  <si>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</si>
  <si>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</si>
  <si>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</si>
  <si>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</si>
  <si>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</si>
  <si>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</si>
  <si>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</si>
  <si>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</si>
  <si>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</si>
  <si>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</si>
  <si>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</si>
  <si>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</si>
  <si>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</si>
  <si>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</si>
  <si>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</si>
  <si>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</si>
  <si>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</si>
  <si>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</si>
  <si>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</si>
  <si>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</si>
  <si>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</si>
  <si>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</si>
  <si>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</si>
  <si>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</si>
  <si>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</si>
  <si>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</si>
  <si>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</si>
  <si>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</si>
  <si>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</si>
  <si>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</si>
  <si>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</si>
  <si>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</si>
  <si>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</si>
  <si>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</si>
  <si>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</si>
  <si>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</si>
  <si>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</si>
  <si>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</si>
  <si>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</si>
  <si>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</si>
  <si>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</si>
  <si>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</si>
  <si>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</si>
  <si>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</si>
  <si>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</si>
  <si>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</si>
  <si>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</si>
  <si>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</si>
  <si>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</si>
  <si>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</si>
  <si>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</si>
  <si>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</si>
  <si>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</si>
  <si>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</si>
  <si>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</si>
  <si>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</si>
  <si>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</si>
  <si>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</si>
  <si>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</si>
  <si>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</si>
  <si>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</si>
  <si>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</si>
  <si>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</si>
  <si>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</si>
  <si>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</si>
  <si>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</si>
  <si>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</si>
  <si>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</si>
  <si>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</si>
  <si>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</si>
  <si>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</si>
  <si>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</si>
  <si>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</si>
  <si>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</si>
  <si>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</si>
  <si>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</si>
  <si>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</si>
  <si>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</si>
  <si>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</si>
  <si>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</si>
  <si>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</si>
  <si>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</si>
  <si>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</si>
  <si>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</si>
  <si>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</si>
  <si>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</si>
  <si>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</si>
  <si>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</si>
  <si>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</si>
  <si>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</si>
  <si>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</si>
  <si>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</si>
  <si>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</si>
  <si>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</si>
  <si>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</si>
  <si>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</si>
  <si>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</si>
  <si>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</si>
  <si>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</si>
  <si>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</si>
  <si>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</si>
  <si>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</si>
  <si>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</si>
  <si>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</si>
  <si>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</si>
  <si>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</si>
  <si>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</si>
  <si>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</si>
  <si>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</si>
  <si>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</si>
  <si>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</si>
  <si>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</si>
  <si>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</si>
  <si>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</si>
  <si>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</si>
  <si>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</si>
  <si>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</si>
  <si>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</si>
  <si>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</si>
  <si>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</si>
  <si>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</si>
  <si>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</si>
  <si>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</si>
  <si>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</si>
  <si>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</si>
  <si>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</si>
  <si>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</si>
  <si>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</si>
  <si>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</si>
  <si>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</si>
  <si>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</si>
  <si>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</si>
  <si>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</si>
  <si>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</si>
  <si>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</si>
  <si>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</si>
  <si>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</si>
  <si>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</si>
  <si>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</si>
  <si>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</si>
  <si>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</si>
  <si>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</si>
  <si>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</si>
  <si>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</si>
  <si>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</si>
  <si>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</si>
  <si>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</si>
  <si>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</si>
  <si>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</si>
  <si>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</si>
  <si>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</si>
  <si>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</si>
  <si>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</si>
  <si>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</si>
  <si>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</si>
  <si>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</si>
  <si>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</si>
  <si>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</si>
  <si>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</si>
  <si>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</si>
  <si>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</si>
  <si>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</si>
  <si>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</si>
  <si>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</si>
  <si>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</si>
  <si>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</si>
  <si>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</si>
  <si>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</si>
  <si>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</si>
  <si>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</si>
  <si>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</si>
  <si>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</si>
  <si>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</si>
  <si>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</si>
  <si>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</si>
  <si>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</si>
  <si>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</si>
  <si>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</si>
  <si>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</si>
  <si>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</si>
  <si>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</si>
  <si>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</si>
  <si>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</si>
  <si>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</si>
  <si>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</si>
  <si>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</si>
  <si>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</si>
  <si>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</si>
  <si>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</si>
  <si>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</si>
  <si>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</si>
  <si>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</si>
  <si>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</si>
  <si>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</si>
  <si>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</si>
  <si>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</si>
  <si>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</si>
  <si>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</si>
  <si>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</si>
  <si>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</si>
  <si>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</si>
  <si>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</si>
  <si>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</si>
  <si>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</si>
  <si>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</si>
  <si>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</si>
  <si>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</si>
  <si>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</si>
  <si>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</si>
  <si>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</si>
  <si>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</si>
  <si>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</si>
  <si>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</si>
  <si>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</si>
  <si>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</si>
  <si>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</si>
  <si>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</si>
  <si>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</si>
  <si>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</si>
  <si>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</si>
  <si>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</si>
  <si>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</si>
  <si>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</si>
  <si>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</si>
  <si>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</si>
  <si>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</si>
  <si>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</si>
  <si>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</si>
  <si>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</si>
  <si>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</si>
  <si>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</si>
  <si>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</si>
  <si>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</si>
  <si>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</si>
  <si>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</si>
  <si>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</si>
  <si>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</si>
  <si>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</si>
  <si>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</si>
  <si>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</si>
  <si>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</si>
  <si>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</si>
  <si>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</si>
  <si>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</si>
  <si>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</si>
  <si>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</si>
  <si>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</si>
  <si>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</si>
  <si>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</si>
  <si>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Магнитная мешалка с подогревом и керамической пластиной нагревания, диапозон вращающего момента от 100 до 1500 rpm, мощность нагрева от 50 до 500 С°, скорость нагрева  не менее 2.5 К/min, диапазон нагревания температур до 600С°, контроль нагрева – диодная линия, колебание температур нагрева 10±К, безопасный нагрев не более 600С°, потребляемая мощность привода не более 16W, производимая мощность привода не менее 1,2W, индикатор скорости – шкала, не менее 1 места для перемешивания, объем для одного места (H2O) не более 52.</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</si>
  <si>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</si>
  <si>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</si>
  <si>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</si>
  <si>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</si>
  <si>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</si>
  <si>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</si>
  <si>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</si>
  <si>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</si>
  <si>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</si>
  <si>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</si>
  <si>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</si>
  <si>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</si>
  <si>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</si>
  <si>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</si>
  <si>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</si>
  <si>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</si>
  <si>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</si>
  <si>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</si>
  <si>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</si>
  <si>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</si>
  <si>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</si>
  <si>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</si>
  <si>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</si>
  <si>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</si>
  <si>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</si>
  <si>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</si>
  <si>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</si>
  <si>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</si>
  <si>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</si>
  <si>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</si>
  <si>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</si>
  <si>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</si>
  <si>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</si>
  <si>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</si>
  <si>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</si>
  <si>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</si>
  <si>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</si>
  <si>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</si>
  <si>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</si>
  <si>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</si>
  <si>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</si>
  <si>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</si>
  <si>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</si>
  <si>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</si>
  <si>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</si>
  <si>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</si>
  <si>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</si>
  <si>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</si>
  <si>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</si>
  <si>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</si>
  <si>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</si>
  <si>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</si>
  <si>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</si>
  <si>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</si>
  <si>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</si>
  <si>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</si>
  <si>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</si>
  <si>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</si>
  <si>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</si>
  <si>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</si>
  <si>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</si>
  <si>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</si>
  <si>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</si>
  <si>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</si>
  <si>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</si>
  <si>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</si>
  <si>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</si>
  <si>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</si>
  <si>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</si>
  <si>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</si>
  <si>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</si>
  <si>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</si>
  <si>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</si>
  <si>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</si>
  <si>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</si>
  <si>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</si>
  <si>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</si>
  <si>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</si>
  <si>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</si>
  <si>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</si>
  <si>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</si>
  <si>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</si>
  <si>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</si>
  <si>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</si>
  <si>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</si>
  <si>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</si>
  <si>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</si>
  <si>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</si>
  <si>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</si>
  <si>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</si>
  <si>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</si>
  <si>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</si>
  <si>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</si>
  <si>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</si>
  <si>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</si>
  <si>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</si>
  <si>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</si>
  <si>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</si>
  <si>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</si>
  <si>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</si>
  <si>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</si>
  <si>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</si>
  <si>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</si>
  <si>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</si>
  <si>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</si>
  <si>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</si>
  <si>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</si>
  <si>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</si>
  <si>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</si>
  <si>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</si>
  <si>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</si>
  <si>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</si>
  <si>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</si>
  <si>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</si>
  <si>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</si>
  <si>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</si>
  <si>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</si>
  <si>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</si>
  <si>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</si>
  <si>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</si>
  <si>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</si>
  <si>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</si>
  <si>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</si>
  <si>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</si>
  <si>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</si>
  <si>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</si>
  <si>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</si>
  <si>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</si>
  <si>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</si>
  <si>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</si>
  <si>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</si>
  <si>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</si>
  <si>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</si>
  <si>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</si>
  <si>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</si>
  <si>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</si>
  <si>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</si>
  <si>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</si>
  <si>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</si>
  <si>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</si>
  <si>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</si>
  <si>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</si>
  <si>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</si>
  <si>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</si>
  <si>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</si>
  <si>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</si>
  <si>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</si>
  <si>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</si>
  <si>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</si>
  <si>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</si>
  <si>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</si>
  <si>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</si>
  <si>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t>Расходные материалы и химические реагенты для проведения практических занятий по химии и биологии подготовительной школы UCL Foundation</t>
  </si>
  <si>
    <t>Лабораторные расходные материалы для обеспечения деятельности учебных лабораторий UCL Foundation комплект 3</t>
  </si>
  <si>
    <t>Вакуумный концентратор</t>
  </si>
  <si>
    <t xml:space="preserve">Работает в четырех температурных режимах: комнатная температура, 30. °С, 45 °С и 60 °С.
Эмиссионный конденсатор в комплекте с концентратором, очищающий не менее 85% воздуха, предотвращая распространение вредных испарений в окружающую среду. Химически устойчивая камера для концентрирования изготовленная из нержавеющей стали.
Скорость вращения: фиксированная: не менее 1400 об/мин, вакуум 20 mbar, производительность вакуумного насоса не менее 1,7 м³/час, Габариты не более 320х530х300 мм, Максимальная мощность350 Вт, Вес не более 31 кг. </t>
  </si>
  <si>
    <t>Вытяжной шкаф</t>
  </si>
  <si>
    <t>35 рабочих дней со дня вступления в силу договора</t>
  </si>
  <si>
    <t>Лабораторные принадлежности для проведения практических занятий по химии и биологии подготовительной школы UCL Foundation</t>
  </si>
  <si>
    <t xml:space="preserve">Предусилитель 
</t>
  </si>
  <si>
    <r>
      <t xml:space="preserve">Длина не более 173 мм., ширина не более 105 мм., высота не более 100 мм., 64 канальный предусилитель с дифференциальным выходом; переключатель чувствительности, коэффициент 5; защита от электростатического разряда; 100 омный дифференциальный выход; вход для пульсатора; напряжение смещения до </t>
    </r>
    <r>
      <rPr>
        <u/>
        <sz val="11"/>
        <color theme="1"/>
        <rFont val="Times New Roman"/>
        <family val="1"/>
        <charset val="204"/>
      </rPr>
      <t xml:space="preserve">+ </t>
    </r>
    <r>
      <rPr>
        <sz val="11"/>
        <color theme="1"/>
        <rFont val="Times New Roman"/>
        <family val="1"/>
        <charset val="204"/>
      </rPr>
      <t>400 В; диапазон энергии не более 101 МэВ, с возможностью использования в вакууме</t>
    </r>
  </si>
  <si>
    <t xml:space="preserve">120 календарных дней со дня вступления в силу договора 
</t>
  </si>
  <si>
    <t>Лабораторные расходные материалы для обеспечения деятельности учебных лабораторий UCL Foundation комплект 2</t>
  </si>
  <si>
    <t>Лабораторные принадлежности для проведения практических занятий Школы наук и технологий</t>
  </si>
  <si>
    <t>Лабораторные расходные материалы для обеспечения деятельности научных лабораторий Департамента физических исследований комплект 6</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</si>
  <si>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8
</t>
  </si>
  <si>
    <t>Лабораторные расходные материалы для обеспечения деятельности учебных лабораторий Школы наук и технологий комплект 24</t>
  </si>
  <si>
    <t>Шкаф вытяжной: Рабочая поверхность - керамогранит, длина не более 1200 мм, полезная внутренняя длина в боксе не более 1170 мм, глубина 1:полезная внутренняя глубина  не более 700/600 мм, глубина 2: полезная внутренняя глубина  не более 800/700 мм, высота не более 2250 мм. В комплект входит: рабочии бокс, рамное основание и автомат аварийного отключения электропитания. Подробное описание согласно технической спецификации</t>
  </si>
  <si>
    <t>Формирователь</t>
  </si>
  <si>
    <t>Формирователь с дифференциальным входным сигналом, формирующий /временной полосовой усилитель с дискриминатором и триггером на высокую множественность, 16-канальный модуль NIM, расчетная низкая мощность, формирующие усилители с восстановлением базовой линии, временные полосовые усилители, дискриминаторы переднего фронта, цифровая задержка 450 нс  для остановки времени, выход для триггера, триггер на высокую множественность, коэффициент регулируется от 1 до 600, низкий уровень шума: не более 7uV (коэффициент усиления=100 и время формирования = 2 мкс), низкая интегральная нелинейность.</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</si>
  <si>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</si>
  <si>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научных лабораторий Департамента нанобиотехнологий комплект 7</t>
  </si>
  <si>
    <t>подпункт 20, подпункт 6</t>
  </si>
  <si>
    <t>Оборудование для изготовления литий-ионных батарей в условиях инертной атмосферы (четырехперчаточный бокс с двумя очистными колонками). Габаритные размеры: длина – не менее 1800 мм., высота – не менее 920 мм., ширина – не менее 840 мм. Должны быть сконструированы программируемый логический контроллер (PLC) с сенсорной панелью размером не менее 5,7 дюймов, автоматический контроль давления перчаточного бокса и ножная педаль для регулирования давления в боксе. Электрическое подключение должно  быть 220VAC, 1-фазный 50/60Гц, максимально 10A. Толщина окна перчаточного бокса не менее  10 мм. Перчаточный порт диаметром 220 мм с кольцевым уплотнением. Перчатки бутиловые толщиной не менее 0,4 мм, в количестве не менее 4 шт. Перчаточный бокс должен иметь внутри две (2) системы очистки газа для удаления H2O (воды) и O2 (кислорода) с достигаемой чистотой атмосферы по воде и кислороду меньше &lt;1ppm. Количество очистительных колонок не менее 2 шт. Вакуумный насос производительностью не менее 12м³/ч и предельным вакуумом &lt;3x10-2 мбар. Должны быть две (2) переходные камеры с правой стороны: большая и маленькая. Большая круглая переходная камера диаметром 380-400 мм, длиной 590-620 мм из нержавеющей стали марки SUS 304, толщиной не менее 2 мм. Выдвижные полки из нержавеющей стали марки SUS 304. Маленькая переходная камера должна быть длиной не менее 400 мм, диаметром не менее 150 мм из нержавеющей стали марки SUS 304, толщиной не менее 3 мм, со скоростью утечки: &lt;10-5 мбар л/с. 
.Подробное описание согласно технической спецификации</t>
  </si>
  <si>
    <t>Комплект оборудования состоит из следующих частей: 
Установка по получению кислорода, в составе:
-  компрессор винтовой для сжатого  воздуха производительностью не менее 5 кВт,  точкой росы  3°C, ресивер для сжатого воздуха не менее 500  литров.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см3/час и чистотой  не менее 99%, минимальное давление на входе – 6 бар,  давление на выходе – 3,5 бар,  рабочее давление – 6 бар.
- кислородный компрессор для наполнения баллонов с максимальным давлением заполнения баллона не менее 140 бар и  давлением всасывания 2-5 бар и выходом 0,35 м3/час.
Установка по получению азота, в составе:
-  компрессор винтовой для сжатого  воздуха производительностью не менее 2 кВт и  точкой росы  +3°C. 
- ресивер для сжатого воздуха не менее 200 литров, с манометром давлением не менее 10 бар.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2,1 см3/час, чистота не менее 99,9999%,  минимальное давление на входе 6 бар,  давление на выходе 3,5 бар, рабочее давление 6 бар.
 - ресивер для азота не менее 200 литров.              
- азотный компрессор  для наполнения баллонов с максимальным давлением заполнения баллона не менее 140 бар и давлением всасывания 2-5 бар и выходом 0,35 м3/час.
Подробное описание согласно технической спецификации</t>
  </si>
  <si>
    <r>
      <t xml:space="preserve">Приказ  Генерального директора частного учреждения «Nazarbayev University Research and Innovation System» </t>
    </r>
    <r>
      <rPr>
        <b/>
        <sz val="11"/>
        <color rgb="FFFF0000"/>
        <rFont val="Times New Roman"/>
        <family val="1"/>
        <charset val="204"/>
      </rPr>
      <t xml:space="preserve"> </t>
    </r>
    <r>
      <rPr>
        <b/>
        <sz val="11"/>
        <rFont val="Times New Roman"/>
        <family val="1"/>
        <charset val="204"/>
      </rPr>
      <t>от 05 августа 2013 года №124</t>
    </r>
  </si>
  <si>
    <t>Портативный флуоресцентный спектрометр. Диапазон детекции 200-1100. Возможность использования с линейными фильтрами для разделения спектров возбуждения и эмиссии . В комплект спектрометра входит :ксеноновая лампа 220 Гц, диапазон спектра 220-750 нм, ~5500 ч при 50 Гц (1 шт); адаптер для соединения спектрометра  и ксеноновой лампы (1 шт); держатель кювет, 4 коллиматора, длина оптического пути 1 см (1 шт),  кварцевые кюветы объемом 3,5 мл.,  длина оптического пути 1 см (1 шт); крышка для кювет (1шт); набор фильтров включающий комбинацию фильтров высокой и низкой пропускной способностью, адаптер для закрепления фильтра к держателю кювет, система линз для экспериментов по абсорбции /пропускной способности, диффузор (1шт); оптическое волокно диаметром 600µм, УФ – видимый спектр (2шт). Насос шприцевой (2шт): точность +0,5%, для шприцов объемом от 0,5 мкл до 60 мл.</t>
  </si>
  <si>
    <t>исключена</t>
  </si>
  <si>
    <t>120 календарных дней с даты получения заказа и обсуждения деталей</t>
  </si>
</sst>
</file>

<file path=xl/styles.xml><?xml version="1.0" encoding="utf-8"?>
<styleSheet xmlns="http://schemas.openxmlformats.org/spreadsheetml/2006/main">
  <numFmts count="3">
    <numFmt numFmtId="43" formatCode="_-* #,##0.00_р_._-;\-* #,##0.00_р_._-;_-* &quot;-&quot;??_р_._-;_-@_-"/>
    <numFmt numFmtId="164" formatCode="_(* #,##0.00_);_(* \(#,##0.00\);_(* &quot;-&quot;??_);_(@_)"/>
    <numFmt numFmtId="165" formatCode="[$-419]mmmm\ yyyy;@"/>
  </numFmts>
  <fonts count="2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1"/>
      <color rgb="FFFF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
      <u/>
      <sz val="11"/>
      <color theme="1"/>
      <name val="Times New Roman"/>
      <family val="1"/>
      <charset val="204"/>
    </font>
    <font>
      <sz val="72"/>
      <name val="Times New Roman"/>
      <family val="1"/>
      <charset val="204"/>
    </font>
    <font>
      <sz val="6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4">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cellStyleXfs>
  <cellXfs count="254">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 fillId="4" borderId="2"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6" fillId="2" borderId="0" xfId="0" applyFont="1" applyFill="1" applyAlignment="1">
      <alignment horizontal="center" vertical="center" wrapText="1"/>
    </xf>
    <xf numFmtId="3" fontId="2" fillId="4" borderId="10" xfId="2"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3" fontId="15"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3" xfId="0" applyNumberFormat="1" applyFont="1" applyFill="1" applyBorder="1" applyAlignment="1">
      <alignment horizontal="center" vertical="center"/>
    </xf>
    <xf numFmtId="3" fontId="2" fillId="2" borderId="1" xfId="0" applyNumberFormat="1" applyFont="1" applyFill="1" applyBorder="1" applyAlignment="1">
      <alignment horizontal="right" vertical="center"/>
    </xf>
    <xf numFmtId="3" fontId="19" fillId="2" borderId="1" xfId="0" applyNumberFormat="1" applyFont="1" applyFill="1" applyBorder="1" applyAlignment="1">
      <alignment horizontal="left" vertical="center"/>
    </xf>
    <xf numFmtId="3" fontId="20" fillId="2" borderId="1" xfId="0" applyNumberFormat="1" applyFont="1" applyFill="1" applyBorder="1" applyAlignment="1">
      <alignment horizontal="left" vertical="center"/>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3" fontId="2" fillId="0" borderId="10" xfId="1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cellXfs>
  <cellStyles count="14">
    <cellStyle name="Normal 2 4" xfId="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337"/>
  <sheetViews>
    <sheetView tabSelected="1" view="pageBreakPreview" zoomScale="60" zoomScaleNormal="90" workbookViewId="0">
      <selection activeCell="G4" sqref="G4"/>
    </sheetView>
  </sheetViews>
  <sheetFormatPr defaultRowHeight="15"/>
  <cols>
    <col min="1" max="1" width="6.42578125" style="12" customWidth="1"/>
    <col min="2" max="2" width="24" style="50" customWidth="1"/>
    <col min="3" max="3" width="14.42578125" style="12" customWidth="1"/>
    <col min="4" max="4" width="66.140625" style="51" customWidth="1"/>
    <col min="5" max="5" width="12.85546875" style="12" customWidth="1"/>
    <col min="6" max="6" width="8.140625" style="12" customWidth="1"/>
    <col min="7" max="7" width="18.28515625" style="52" customWidth="1"/>
    <col min="8" max="8" width="22.5703125" style="52" customWidth="1"/>
    <col min="9" max="9" width="25.7109375" style="52" customWidth="1"/>
    <col min="10" max="10" width="23.140625" style="50" customWidth="1"/>
    <col min="11" max="11" width="15.42578125" style="50" customWidth="1"/>
    <col min="12" max="12" width="20.140625" style="50" customWidth="1"/>
    <col min="13" max="16384" width="9.140625" style="12"/>
  </cols>
  <sheetData>
    <row r="1" spans="1:12">
      <c r="A1" s="11" t="s">
        <v>0</v>
      </c>
      <c r="B1" s="11"/>
      <c r="C1" s="11"/>
      <c r="D1" s="11"/>
      <c r="E1" s="11"/>
      <c r="F1" s="11"/>
      <c r="G1" s="11"/>
      <c r="H1" s="11"/>
      <c r="I1" s="11"/>
      <c r="J1" s="232" t="s">
        <v>72</v>
      </c>
      <c r="K1" s="232"/>
      <c r="L1" s="232"/>
    </row>
    <row r="2" spans="1:12">
      <c r="A2" s="11"/>
      <c r="B2" s="11"/>
      <c r="C2" s="11"/>
      <c r="D2" s="11"/>
      <c r="E2" s="11"/>
      <c r="F2" s="11"/>
      <c r="G2" s="11"/>
      <c r="H2" s="11"/>
      <c r="I2" s="11"/>
      <c r="J2" s="232"/>
      <c r="K2" s="232"/>
      <c r="L2" s="232"/>
    </row>
    <row r="3" spans="1:12">
      <c r="A3" s="11"/>
      <c r="B3" s="11"/>
      <c r="C3" s="11"/>
      <c r="D3" s="11"/>
      <c r="E3" s="11"/>
      <c r="F3" s="11"/>
      <c r="G3" s="11"/>
      <c r="H3" s="11"/>
      <c r="I3" s="11"/>
      <c r="J3" s="232"/>
      <c r="K3" s="232"/>
      <c r="L3" s="232"/>
    </row>
    <row r="4" spans="1:12" ht="64.5" customHeight="1">
      <c r="A4" s="11"/>
      <c r="B4" s="11"/>
      <c r="C4" s="11"/>
      <c r="D4" s="11"/>
      <c r="E4" s="11"/>
      <c r="F4" s="11"/>
      <c r="G4" s="11"/>
      <c r="H4" s="11"/>
      <c r="I4" s="11"/>
      <c r="J4" s="232" t="s">
        <v>678</v>
      </c>
      <c r="K4" s="232"/>
      <c r="L4" s="232"/>
    </row>
    <row r="5" spans="1:12">
      <c r="A5" s="11"/>
      <c r="B5" s="11"/>
      <c r="C5" s="11"/>
      <c r="D5" s="11"/>
      <c r="E5" s="11"/>
      <c r="F5" s="11"/>
      <c r="G5" s="11"/>
      <c r="H5" s="11"/>
      <c r="I5" s="11"/>
      <c r="J5" s="107"/>
      <c r="K5" s="107"/>
      <c r="L5" s="107"/>
    </row>
    <row r="6" spans="1:12" ht="15" customHeight="1">
      <c r="A6" s="11"/>
      <c r="B6" s="11"/>
      <c r="C6" s="232" t="s">
        <v>71</v>
      </c>
      <c r="D6" s="232"/>
      <c r="E6" s="232"/>
      <c r="F6" s="232"/>
      <c r="G6" s="232"/>
      <c r="H6" s="232"/>
      <c r="I6" s="232"/>
      <c r="J6" s="11"/>
      <c r="K6" s="11"/>
      <c r="L6" s="13"/>
    </row>
    <row r="7" spans="1:12" ht="15" customHeight="1">
      <c r="A7" s="14"/>
      <c r="B7" s="14"/>
      <c r="C7" s="14"/>
      <c r="D7" s="233" t="s">
        <v>70</v>
      </c>
      <c r="E7" s="233"/>
      <c r="F7" s="233"/>
      <c r="G7" s="233"/>
      <c r="H7" s="233"/>
      <c r="I7" s="233"/>
      <c r="J7" s="14"/>
      <c r="K7" s="14"/>
      <c r="L7" s="14"/>
    </row>
    <row r="8" spans="1:12" ht="71.25">
      <c r="A8" s="15" t="s">
        <v>1</v>
      </c>
      <c r="B8" s="15" t="s">
        <v>19</v>
      </c>
      <c r="C8" s="15" t="s">
        <v>2</v>
      </c>
      <c r="D8" s="15" t="s">
        <v>20</v>
      </c>
      <c r="E8" s="15" t="s">
        <v>3</v>
      </c>
      <c r="F8" s="15" t="s">
        <v>4</v>
      </c>
      <c r="G8" s="15" t="s">
        <v>5</v>
      </c>
      <c r="H8" s="15" t="s">
        <v>8</v>
      </c>
      <c r="I8" s="15" t="s">
        <v>9</v>
      </c>
      <c r="J8" s="15" t="s">
        <v>6</v>
      </c>
      <c r="K8" s="16" t="s">
        <v>18</v>
      </c>
      <c r="L8" s="15" t="s">
        <v>7</v>
      </c>
    </row>
    <row r="9" spans="1:12" ht="73.5" customHeight="1">
      <c r="A9" s="17"/>
      <c r="B9" s="234" t="s">
        <v>35</v>
      </c>
      <c r="C9" s="235"/>
      <c r="D9" s="235"/>
      <c r="E9" s="235"/>
      <c r="F9" s="235"/>
      <c r="G9" s="235"/>
      <c r="H9" s="235"/>
      <c r="I9" s="235"/>
      <c r="J9" s="235"/>
      <c r="K9" s="235"/>
      <c r="L9" s="236"/>
    </row>
    <row r="10" spans="1:12" ht="27.75" customHeight="1">
      <c r="A10" s="18"/>
      <c r="B10" s="229" t="s">
        <v>27</v>
      </c>
      <c r="C10" s="230"/>
      <c r="D10" s="230"/>
      <c r="E10" s="230"/>
      <c r="F10" s="230"/>
      <c r="G10" s="230"/>
      <c r="H10" s="230"/>
      <c r="I10" s="230"/>
      <c r="J10" s="230"/>
      <c r="K10" s="230"/>
      <c r="L10" s="231"/>
    </row>
    <row r="11" spans="1:12" ht="34.5" hidden="1" customHeight="1">
      <c r="A11" s="91"/>
      <c r="B11" s="103"/>
      <c r="C11" s="103"/>
      <c r="D11" s="103"/>
      <c r="E11" s="103"/>
      <c r="F11" s="103"/>
      <c r="G11" s="127"/>
      <c r="H11" s="19"/>
      <c r="I11" s="19"/>
      <c r="J11" s="103"/>
      <c r="K11" s="103"/>
      <c r="L11" s="103"/>
    </row>
    <row r="12" spans="1:12" ht="339" customHeight="1">
      <c r="A12" s="175">
        <v>1</v>
      </c>
      <c r="B12" s="225" t="s">
        <v>98</v>
      </c>
      <c r="C12" s="226" t="s">
        <v>99</v>
      </c>
      <c r="D12" s="227" t="s">
        <v>116</v>
      </c>
      <c r="E12" s="228" t="s">
        <v>11</v>
      </c>
      <c r="F12" s="222">
        <v>1</v>
      </c>
      <c r="G12" s="222">
        <v>122968000</v>
      </c>
      <c r="H12" s="168">
        <v>122968000</v>
      </c>
      <c r="I12" s="223">
        <f>H12*1.12</f>
        <v>137724160</v>
      </c>
      <c r="J12" s="185" t="s">
        <v>126</v>
      </c>
      <c r="K12" s="185" t="s">
        <v>17</v>
      </c>
      <c r="L12" s="185" t="s">
        <v>14</v>
      </c>
    </row>
    <row r="13" spans="1:12" ht="267" customHeight="1">
      <c r="A13" s="176"/>
      <c r="B13" s="225"/>
      <c r="C13" s="226"/>
      <c r="D13" s="227"/>
      <c r="E13" s="228"/>
      <c r="F13" s="222"/>
      <c r="G13" s="222"/>
      <c r="H13" s="169"/>
      <c r="I13" s="224"/>
      <c r="J13" s="186"/>
      <c r="K13" s="186"/>
      <c r="L13" s="186"/>
    </row>
    <row r="14" spans="1:12" ht="132.75" customHeight="1">
      <c r="A14" s="20">
        <v>2</v>
      </c>
      <c r="B14" s="103" t="s">
        <v>104</v>
      </c>
      <c r="C14" s="104" t="s">
        <v>13</v>
      </c>
      <c r="D14" s="103" t="s">
        <v>105</v>
      </c>
      <c r="E14" s="106" t="s">
        <v>106</v>
      </c>
      <c r="F14" s="101">
        <v>1</v>
      </c>
      <c r="G14" s="21">
        <v>2166793.75</v>
      </c>
      <c r="H14" s="19">
        <f t="shared" ref="H14:H18" si="0">F14*G14</f>
        <v>2166793.75</v>
      </c>
      <c r="I14" s="19">
        <f t="shared" ref="I14:I24" si="1">H14*1.12</f>
        <v>2426809</v>
      </c>
      <c r="J14" s="103" t="s">
        <v>107</v>
      </c>
      <c r="K14" s="103" t="s">
        <v>17</v>
      </c>
      <c r="L14" s="103" t="s">
        <v>14</v>
      </c>
    </row>
    <row r="15" spans="1:12" ht="146.25" customHeight="1">
      <c r="A15" s="20">
        <v>3</v>
      </c>
      <c r="B15" s="103" t="s">
        <v>108</v>
      </c>
      <c r="C15" s="104" t="s">
        <v>13</v>
      </c>
      <c r="D15" s="103" t="s">
        <v>360</v>
      </c>
      <c r="E15" s="106" t="s">
        <v>106</v>
      </c>
      <c r="F15" s="101">
        <v>1</v>
      </c>
      <c r="G15" s="21">
        <v>1949399</v>
      </c>
      <c r="H15" s="19">
        <f t="shared" si="0"/>
        <v>1949399</v>
      </c>
      <c r="I15" s="19">
        <f t="shared" si="1"/>
        <v>2183326.8800000004</v>
      </c>
      <c r="J15" s="103" t="s">
        <v>107</v>
      </c>
      <c r="K15" s="103" t="s">
        <v>17</v>
      </c>
      <c r="L15" s="103" t="s">
        <v>14</v>
      </c>
    </row>
    <row r="16" spans="1:12" ht="104.25" customHeight="1">
      <c r="A16" s="20">
        <v>4</v>
      </c>
      <c r="B16" s="103" t="s">
        <v>109</v>
      </c>
      <c r="C16" s="104" t="s">
        <v>13</v>
      </c>
      <c r="D16" s="103" t="s">
        <v>110</v>
      </c>
      <c r="E16" s="106" t="s">
        <v>106</v>
      </c>
      <c r="F16" s="101">
        <v>1</v>
      </c>
      <c r="G16" s="21">
        <v>1520719.64</v>
      </c>
      <c r="H16" s="19">
        <f t="shared" si="0"/>
        <v>1520719.64</v>
      </c>
      <c r="I16" s="19">
        <f t="shared" si="1"/>
        <v>1703205.9968000001</v>
      </c>
      <c r="J16" s="103" t="s">
        <v>107</v>
      </c>
      <c r="K16" s="103" t="s">
        <v>17</v>
      </c>
      <c r="L16" s="103" t="s">
        <v>14</v>
      </c>
    </row>
    <row r="17" spans="1:12" ht="111" customHeight="1">
      <c r="A17" s="20">
        <v>5</v>
      </c>
      <c r="B17" s="103" t="s">
        <v>111</v>
      </c>
      <c r="C17" s="104" t="s">
        <v>13</v>
      </c>
      <c r="D17" s="105" t="s">
        <v>112</v>
      </c>
      <c r="E17" s="106" t="s">
        <v>106</v>
      </c>
      <c r="F17" s="101">
        <v>1</v>
      </c>
      <c r="G17" s="21">
        <v>523321.43</v>
      </c>
      <c r="H17" s="19">
        <f t="shared" si="0"/>
        <v>523321.43</v>
      </c>
      <c r="I17" s="19">
        <f t="shared" si="1"/>
        <v>586120.00160000008</v>
      </c>
      <c r="J17" s="103" t="s">
        <v>107</v>
      </c>
      <c r="K17" s="103" t="s">
        <v>17</v>
      </c>
      <c r="L17" s="103" t="s">
        <v>14</v>
      </c>
    </row>
    <row r="18" spans="1:12" ht="81" customHeight="1">
      <c r="A18" s="20">
        <v>6</v>
      </c>
      <c r="B18" s="103" t="s">
        <v>113</v>
      </c>
      <c r="C18" s="104" t="s">
        <v>13</v>
      </c>
      <c r="D18" s="105" t="s">
        <v>114</v>
      </c>
      <c r="E18" s="106" t="s">
        <v>106</v>
      </c>
      <c r="F18" s="101">
        <v>1</v>
      </c>
      <c r="G18" s="21">
        <v>4101750</v>
      </c>
      <c r="H18" s="19">
        <f t="shared" si="0"/>
        <v>4101750</v>
      </c>
      <c r="I18" s="19">
        <f t="shared" si="1"/>
        <v>4593960</v>
      </c>
      <c r="J18" s="103" t="s">
        <v>115</v>
      </c>
      <c r="K18" s="103" t="s">
        <v>17</v>
      </c>
      <c r="L18" s="103" t="s">
        <v>14</v>
      </c>
    </row>
    <row r="19" spans="1:12" ht="99" customHeight="1">
      <c r="A19" s="91">
        <v>7</v>
      </c>
      <c r="B19" s="103" t="s">
        <v>140</v>
      </c>
      <c r="C19" s="103" t="s">
        <v>13</v>
      </c>
      <c r="D19" s="103" t="s">
        <v>137</v>
      </c>
      <c r="E19" s="103" t="s">
        <v>16</v>
      </c>
      <c r="F19" s="103">
        <v>2</v>
      </c>
      <c r="G19" s="127">
        <f>300000+25000</f>
        <v>325000</v>
      </c>
      <c r="H19" s="19">
        <f t="shared" ref="H19:H27" si="2">F19*G19</f>
        <v>650000</v>
      </c>
      <c r="I19" s="19">
        <f t="shared" si="1"/>
        <v>728000.00000000012</v>
      </c>
      <c r="J19" s="101" t="s">
        <v>62</v>
      </c>
      <c r="K19" s="103" t="s">
        <v>17</v>
      </c>
      <c r="L19" s="103" t="s">
        <v>14</v>
      </c>
    </row>
    <row r="20" spans="1:12" ht="99" customHeight="1">
      <c r="A20" s="91">
        <v>8</v>
      </c>
      <c r="B20" s="103" t="s">
        <v>140</v>
      </c>
      <c r="C20" s="103" t="s">
        <v>13</v>
      </c>
      <c r="D20" s="103" t="s">
        <v>138</v>
      </c>
      <c r="E20" s="103" t="s">
        <v>16</v>
      </c>
      <c r="F20" s="103">
        <v>1</v>
      </c>
      <c r="G20" s="127">
        <f>385000+25000</f>
        <v>410000</v>
      </c>
      <c r="H20" s="19">
        <f t="shared" si="2"/>
        <v>410000</v>
      </c>
      <c r="I20" s="19">
        <f t="shared" si="1"/>
        <v>459200.00000000006</v>
      </c>
      <c r="J20" s="101" t="s">
        <v>62</v>
      </c>
      <c r="K20" s="103" t="s">
        <v>17</v>
      </c>
      <c r="L20" s="103" t="s">
        <v>14</v>
      </c>
    </row>
    <row r="21" spans="1:12" ht="81" customHeight="1">
      <c r="A21" s="91">
        <v>9</v>
      </c>
      <c r="B21" s="103" t="s">
        <v>139</v>
      </c>
      <c r="C21" s="103" t="s">
        <v>13</v>
      </c>
      <c r="D21" s="103" t="s">
        <v>281</v>
      </c>
      <c r="E21" s="103" t="s">
        <v>16</v>
      </c>
      <c r="F21" s="103">
        <v>6</v>
      </c>
      <c r="G21" s="127">
        <v>15000</v>
      </c>
      <c r="H21" s="19">
        <f t="shared" si="2"/>
        <v>90000</v>
      </c>
      <c r="I21" s="19">
        <f t="shared" si="1"/>
        <v>100800.00000000001</v>
      </c>
      <c r="J21" s="101" t="s">
        <v>62</v>
      </c>
      <c r="K21" s="103" t="s">
        <v>17</v>
      </c>
      <c r="L21" s="103" t="s">
        <v>14</v>
      </c>
    </row>
    <row r="22" spans="1:12" ht="205.5" customHeight="1">
      <c r="A22" s="91">
        <v>10</v>
      </c>
      <c r="B22" s="103" t="s">
        <v>337</v>
      </c>
      <c r="C22" s="103" t="s">
        <v>13</v>
      </c>
      <c r="D22" s="103" t="s">
        <v>361</v>
      </c>
      <c r="E22" s="103" t="s">
        <v>11</v>
      </c>
      <c r="F22" s="103">
        <v>1</v>
      </c>
      <c r="G22" s="127">
        <v>6191923</v>
      </c>
      <c r="H22" s="19">
        <f t="shared" si="2"/>
        <v>6191923</v>
      </c>
      <c r="I22" s="19">
        <f t="shared" si="1"/>
        <v>6934953.7600000007</v>
      </c>
      <c r="J22" s="101" t="s">
        <v>338</v>
      </c>
      <c r="K22" s="103" t="s">
        <v>17</v>
      </c>
      <c r="L22" s="103" t="s">
        <v>14</v>
      </c>
    </row>
    <row r="23" spans="1:12" ht="409.5" customHeight="1">
      <c r="A23" s="20">
        <v>11</v>
      </c>
      <c r="B23" s="103" t="s">
        <v>327</v>
      </c>
      <c r="C23" s="103" t="s">
        <v>99</v>
      </c>
      <c r="D23" s="103" t="s">
        <v>362</v>
      </c>
      <c r="E23" s="106" t="s">
        <v>11</v>
      </c>
      <c r="F23" s="103">
        <v>1</v>
      </c>
      <c r="G23" s="127">
        <v>17650000</v>
      </c>
      <c r="H23" s="101">
        <f t="shared" si="2"/>
        <v>17650000</v>
      </c>
      <c r="I23" s="101">
        <f>H23*1.12</f>
        <v>19768000.000000004</v>
      </c>
      <c r="J23" s="101" t="s">
        <v>349</v>
      </c>
      <c r="K23" s="103" t="s">
        <v>17</v>
      </c>
      <c r="L23" s="103" t="s">
        <v>14</v>
      </c>
    </row>
    <row r="24" spans="1:12" ht="191.25" customHeight="1">
      <c r="A24" s="91">
        <v>12</v>
      </c>
      <c r="B24" s="103" t="s">
        <v>328</v>
      </c>
      <c r="C24" s="103" t="s">
        <v>13</v>
      </c>
      <c r="D24" s="103" t="s">
        <v>329</v>
      </c>
      <c r="E24" s="106" t="s">
        <v>11</v>
      </c>
      <c r="F24" s="103">
        <v>3</v>
      </c>
      <c r="G24" s="22">
        <v>1409813</v>
      </c>
      <c r="H24" s="22">
        <f t="shared" si="2"/>
        <v>4229439</v>
      </c>
      <c r="I24" s="19">
        <f t="shared" si="1"/>
        <v>4736971.6800000006</v>
      </c>
      <c r="J24" s="101" t="s">
        <v>84</v>
      </c>
      <c r="K24" s="103" t="s">
        <v>17</v>
      </c>
      <c r="L24" s="103" t="s">
        <v>14</v>
      </c>
    </row>
    <row r="25" spans="1:12" ht="193.5" customHeight="1">
      <c r="A25" s="91">
        <v>13</v>
      </c>
      <c r="B25" s="103" t="s">
        <v>330</v>
      </c>
      <c r="C25" s="103" t="s">
        <v>13</v>
      </c>
      <c r="D25" s="103" t="s">
        <v>426</v>
      </c>
      <c r="E25" s="106" t="s">
        <v>11</v>
      </c>
      <c r="F25" s="103">
        <v>1</v>
      </c>
      <c r="G25" s="22">
        <v>2964007</v>
      </c>
      <c r="H25" s="22">
        <f t="shared" si="2"/>
        <v>2964007</v>
      </c>
      <c r="I25" s="101">
        <f>H25*1.12</f>
        <v>3319687.8400000003</v>
      </c>
      <c r="J25" s="101" t="s">
        <v>84</v>
      </c>
      <c r="K25" s="103" t="s">
        <v>17</v>
      </c>
      <c r="L25" s="103" t="s">
        <v>14</v>
      </c>
    </row>
    <row r="26" spans="1:12" s="57" customFormat="1" ht="167.25" customHeight="1">
      <c r="A26" s="100">
        <v>14</v>
      </c>
      <c r="B26" s="53" t="s">
        <v>367</v>
      </c>
      <c r="C26" s="53" t="s">
        <v>13</v>
      </c>
      <c r="D26" s="53" t="s">
        <v>368</v>
      </c>
      <c r="E26" s="54" t="s">
        <v>11</v>
      </c>
      <c r="F26" s="53">
        <v>4</v>
      </c>
      <c r="G26" s="55">
        <v>760500</v>
      </c>
      <c r="H26" s="55">
        <f t="shared" si="2"/>
        <v>3042000</v>
      </c>
      <c r="I26" s="56">
        <f>H26*1.12</f>
        <v>3407040.0000000005</v>
      </c>
      <c r="J26" s="56" t="s">
        <v>84</v>
      </c>
      <c r="K26" s="53" t="s">
        <v>17</v>
      </c>
      <c r="L26" s="53" t="s">
        <v>14</v>
      </c>
    </row>
    <row r="27" spans="1:12" s="57" customFormat="1" ht="278.25" customHeight="1">
      <c r="A27" s="214">
        <v>15</v>
      </c>
      <c r="B27" s="208" t="s">
        <v>373</v>
      </c>
      <c r="C27" s="208" t="s">
        <v>99</v>
      </c>
      <c r="D27" s="185" t="s">
        <v>391</v>
      </c>
      <c r="E27" s="210" t="s">
        <v>11</v>
      </c>
      <c r="F27" s="208">
        <v>1</v>
      </c>
      <c r="G27" s="212">
        <v>200000000</v>
      </c>
      <c r="H27" s="212">
        <f t="shared" si="2"/>
        <v>200000000</v>
      </c>
      <c r="I27" s="206">
        <f t="shared" ref="I27" si="3">H27*1.12</f>
        <v>224000000.00000003</v>
      </c>
      <c r="J27" s="206" t="s">
        <v>294</v>
      </c>
      <c r="K27" s="208" t="s">
        <v>17</v>
      </c>
      <c r="L27" s="208" t="s">
        <v>14</v>
      </c>
    </row>
    <row r="28" spans="1:12" s="57" customFormat="1" ht="326.25" customHeight="1">
      <c r="A28" s="215"/>
      <c r="B28" s="218"/>
      <c r="C28" s="218"/>
      <c r="D28" s="217"/>
      <c r="E28" s="220"/>
      <c r="F28" s="218"/>
      <c r="G28" s="221"/>
      <c r="H28" s="221"/>
      <c r="I28" s="219"/>
      <c r="J28" s="219"/>
      <c r="K28" s="218"/>
      <c r="L28" s="218"/>
    </row>
    <row r="29" spans="1:12" s="57" customFormat="1" ht="327.75" customHeight="1">
      <c r="A29" s="216"/>
      <c r="B29" s="209"/>
      <c r="C29" s="209"/>
      <c r="D29" s="186"/>
      <c r="E29" s="211"/>
      <c r="F29" s="209"/>
      <c r="G29" s="213"/>
      <c r="H29" s="213"/>
      <c r="I29" s="207"/>
      <c r="J29" s="207"/>
      <c r="K29" s="209"/>
      <c r="L29" s="209"/>
    </row>
    <row r="30" spans="1:12" s="57" customFormat="1" ht="240" customHeight="1">
      <c r="A30" s="214">
        <v>16</v>
      </c>
      <c r="B30" s="208" t="s">
        <v>374</v>
      </c>
      <c r="C30" s="208" t="s">
        <v>99</v>
      </c>
      <c r="D30" s="208" t="s">
        <v>378</v>
      </c>
      <c r="E30" s="210" t="s">
        <v>11</v>
      </c>
      <c r="F30" s="208">
        <v>1</v>
      </c>
      <c r="G30" s="212">
        <v>146875786</v>
      </c>
      <c r="H30" s="212">
        <f>F30*G30</f>
        <v>146875786</v>
      </c>
      <c r="I30" s="206">
        <f>H30*1.12</f>
        <v>164500880.32000002</v>
      </c>
      <c r="J30" s="206" t="s">
        <v>377</v>
      </c>
      <c r="K30" s="208" t="s">
        <v>17</v>
      </c>
      <c r="L30" s="208" t="s">
        <v>14</v>
      </c>
    </row>
    <row r="31" spans="1:12" s="57" customFormat="1" ht="376.5" customHeight="1">
      <c r="A31" s="216"/>
      <c r="B31" s="209"/>
      <c r="C31" s="209"/>
      <c r="D31" s="209"/>
      <c r="E31" s="211"/>
      <c r="F31" s="209"/>
      <c r="G31" s="213"/>
      <c r="H31" s="213"/>
      <c r="I31" s="207"/>
      <c r="J31" s="207"/>
      <c r="K31" s="209"/>
      <c r="L31" s="209"/>
    </row>
    <row r="32" spans="1:12" s="57" customFormat="1" ht="208.5" customHeight="1">
      <c r="A32" s="68">
        <v>17</v>
      </c>
      <c r="B32" s="53" t="s">
        <v>379</v>
      </c>
      <c r="C32" s="58" t="s">
        <v>13</v>
      </c>
      <c r="D32" s="53" t="s">
        <v>381</v>
      </c>
      <c r="E32" s="54" t="s">
        <v>11</v>
      </c>
      <c r="F32" s="53">
        <v>1</v>
      </c>
      <c r="G32" s="55">
        <v>3891355</v>
      </c>
      <c r="H32" s="99">
        <f t="shared" ref="H32:H37" si="4">G32*F32</f>
        <v>3891355</v>
      </c>
      <c r="I32" s="97">
        <f t="shared" ref="I32:I79" si="5">H32*1.12</f>
        <v>4358317.6000000006</v>
      </c>
      <c r="J32" s="53" t="s">
        <v>380</v>
      </c>
      <c r="K32" s="53" t="s">
        <v>17</v>
      </c>
      <c r="L32" s="53" t="s">
        <v>14</v>
      </c>
    </row>
    <row r="33" spans="1:12" ht="213" customHeight="1">
      <c r="A33" s="20">
        <v>18</v>
      </c>
      <c r="B33" s="69" t="s">
        <v>408</v>
      </c>
      <c r="C33" s="70" t="s">
        <v>402</v>
      </c>
      <c r="D33" s="69" t="s">
        <v>425</v>
      </c>
      <c r="E33" s="69" t="s">
        <v>106</v>
      </c>
      <c r="F33" s="71">
        <v>1</v>
      </c>
      <c r="G33" s="71">
        <v>4147767.86</v>
      </c>
      <c r="H33" s="73">
        <f t="shared" si="4"/>
        <v>4147767.86</v>
      </c>
      <c r="I33" s="71">
        <f t="shared" si="5"/>
        <v>4645500.0032000002</v>
      </c>
      <c r="J33" s="71" t="s">
        <v>411</v>
      </c>
      <c r="K33" s="103" t="s">
        <v>17</v>
      </c>
      <c r="L33" s="103" t="s">
        <v>14</v>
      </c>
    </row>
    <row r="34" spans="1:12" ht="287.25" customHeight="1">
      <c r="A34" s="91">
        <v>19</v>
      </c>
      <c r="B34" s="69" t="s">
        <v>416</v>
      </c>
      <c r="C34" s="70" t="s">
        <v>99</v>
      </c>
      <c r="D34" s="103" t="s">
        <v>429</v>
      </c>
      <c r="E34" s="69" t="s">
        <v>11</v>
      </c>
      <c r="F34" s="71">
        <v>1</v>
      </c>
      <c r="G34" s="71">
        <v>27657053.57</v>
      </c>
      <c r="H34" s="73">
        <f t="shared" si="4"/>
        <v>27657053.57</v>
      </c>
      <c r="I34" s="95">
        <f t="shared" si="5"/>
        <v>30975899.998400003</v>
      </c>
      <c r="J34" s="71" t="s">
        <v>417</v>
      </c>
      <c r="K34" s="103" t="s">
        <v>17</v>
      </c>
      <c r="L34" s="103" t="s">
        <v>14</v>
      </c>
    </row>
    <row r="35" spans="1:12" ht="144" customHeight="1">
      <c r="A35" s="91">
        <v>20</v>
      </c>
      <c r="B35" s="69" t="s">
        <v>418</v>
      </c>
      <c r="C35" s="104" t="s">
        <v>13</v>
      </c>
      <c r="D35" s="69" t="s">
        <v>430</v>
      </c>
      <c r="E35" s="69" t="s">
        <v>11</v>
      </c>
      <c r="F35" s="71">
        <v>1</v>
      </c>
      <c r="G35" s="71">
        <v>992825</v>
      </c>
      <c r="H35" s="73">
        <f t="shared" si="4"/>
        <v>992825</v>
      </c>
      <c r="I35" s="95">
        <f t="shared" si="5"/>
        <v>1111964</v>
      </c>
      <c r="J35" s="71" t="s">
        <v>79</v>
      </c>
      <c r="K35" s="103" t="s">
        <v>17</v>
      </c>
      <c r="L35" s="103" t="s">
        <v>14</v>
      </c>
    </row>
    <row r="36" spans="1:12" s="75" customFormat="1" ht="409.6" customHeight="1">
      <c r="A36" s="91">
        <v>21</v>
      </c>
      <c r="B36" s="74" t="s">
        <v>420</v>
      </c>
      <c r="C36" s="104" t="s">
        <v>99</v>
      </c>
      <c r="D36" s="160" t="s">
        <v>676</v>
      </c>
      <c r="E36" s="158" t="s">
        <v>11</v>
      </c>
      <c r="F36" s="158">
        <v>1</v>
      </c>
      <c r="G36" s="158">
        <v>14000000</v>
      </c>
      <c r="H36" s="73">
        <f t="shared" si="4"/>
        <v>14000000</v>
      </c>
      <c r="I36" s="157">
        <f t="shared" si="5"/>
        <v>15680000.000000002</v>
      </c>
      <c r="J36" s="71" t="s">
        <v>681</v>
      </c>
      <c r="K36" s="101" t="s">
        <v>17</v>
      </c>
      <c r="L36" s="101" t="s">
        <v>14</v>
      </c>
    </row>
    <row r="37" spans="1:12" s="75" customFormat="1" ht="204" customHeight="1">
      <c r="A37" s="91">
        <v>22</v>
      </c>
      <c r="B37" s="64" t="s">
        <v>422</v>
      </c>
      <c r="C37" s="69" t="s">
        <v>13</v>
      </c>
      <c r="D37" s="69" t="s">
        <v>423</v>
      </c>
      <c r="E37" s="74" t="s">
        <v>11</v>
      </c>
      <c r="F37" s="74">
        <v>1</v>
      </c>
      <c r="G37" s="125">
        <v>2829802</v>
      </c>
      <c r="H37" s="73">
        <f t="shared" si="4"/>
        <v>2829802</v>
      </c>
      <c r="I37" s="95">
        <f t="shared" si="5"/>
        <v>3169378.24</v>
      </c>
      <c r="J37" s="71" t="s">
        <v>424</v>
      </c>
      <c r="K37" s="101" t="s">
        <v>17</v>
      </c>
      <c r="L37" s="101" t="s">
        <v>14</v>
      </c>
    </row>
    <row r="38" spans="1:12" s="77" customFormat="1" ht="164.25" customHeight="1">
      <c r="A38" s="91">
        <v>23</v>
      </c>
      <c r="B38" s="103" t="s">
        <v>436</v>
      </c>
      <c r="C38" s="103" t="s">
        <v>13</v>
      </c>
      <c r="D38" s="76" t="s">
        <v>448</v>
      </c>
      <c r="E38" s="69" t="s">
        <v>106</v>
      </c>
      <c r="F38" s="69">
        <v>16</v>
      </c>
      <c r="G38" s="66">
        <v>47732</v>
      </c>
      <c r="H38" s="66">
        <f>G38*F38</f>
        <v>763712</v>
      </c>
      <c r="I38" s="95">
        <f t="shared" si="5"/>
        <v>855357.44000000006</v>
      </c>
      <c r="J38" s="71" t="s">
        <v>84</v>
      </c>
      <c r="K38" s="101" t="s">
        <v>17</v>
      </c>
      <c r="L38" s="101" t="s">
        <v>14</v>
      </c>
    </row>
    <row r="39" spans="1:12" s="77" customFormat="1" ht="130.5" customHeight="1">
      <c r="A39" s="91">
        <v>24</v>
      </c>
      <c r="B39" s="103" t="s">
        <v>437</v>
      </c>
      <c r="C39" s="103" t="s">
        <v>13</v>
      </c>
      <c r="D39" s="76" t="s">
        <v>462</v>
      </c>
      <c r="E39" s="69" t="s">
        <v>106</v>
      </c>
      <c r="F39" s="69">
        <v>16</v>
      </c>
      <c r="G39" s="66">
        <v>47732</v>
      </c>
      <c r="H39" s="66">
        <f t="shared" ref="H39:H42" si="6">G39*F39</f>
        <v>763712</v>
      </c>
      <c r="I39" s="95">
        <f t="shared" si="5"/>
        <v>855357.44000000006</v>
      </c>
      <c r="J39" s="71" t="s">
        <v>84</v>
      </c>
      <c r="K39" s="101" t="s">
        <v>17</v>
      </c>
      <c r="L39" s="101" t="s">
        <v>14</v>
      </c>
    </row>
    <row r="40" spans="1:12" s="77" customFormat="1" ht="183" customHeight="1">
      <c r="A40" s="91">
        <v>25</v>
      </c>
      <c r="B40" s="76" t="s">
        <v>438</v>
      </c>
      <c r="C40" s="103" t="s">
        <v>13</v>
      </c>
      <c r="D40" s="76" t="s">
        <v>463</v>
      </c>
      <c r="E40" s="69" t="s">
        <v>106</v>
      </c>
      <c r="F40" s="69">
        <v>16</v>
      </c>
      <c r="G40" s="66">
        <v>12455</v>
      </c>
      <c r="H40" s="66">
        <f t="shared" si="6"/>
        <v>199280</v>
      </c>
      <c r="I40" s="95">
        <f t="shared" si="5"/>
        <v>223193.60000000003</v>
      </c>
      <c r="J40" s="71" t="s">
        <v>84</v>
      </c>
      <c r="K40" s="101" t="s">
        <v>17</v>
      </c>
      <c r="L40" s="101" t="s">
        <v>14</v>
      </c>
    </row>
    <row r="41" spans="1:12" s="77" customFormat="1" ht="164.25" customHeight="1">
      <c r="A41" s="91">
        <v>26</v>
      </c>
      <c r="B41" s="76" t="s">
        <v>439</v>
      </c>
      <c r="C41" s="103" t="s">
        <v>13</v>
      </c>
      <c r="D41" s="76" t="s">
        <v>440</v>
      </c>
      <c r="E41" s="69" t="s">
        <v>106</v>
      </c>
      <c r="F41" s="69">
        <v>4</v>
      </c>
      <c r="G41" s="66">
        <v>76339</v>
      </c>
      <c r="H41" s="66">
        <f t="shared" si="6"/>
        <v>305356</v>
      </c>
      <c r="I41" s="95">
        <f t="shared" si="5"/>
        <v>341998.72000000003</v>
      </c>
      <c r="J41" s="71" t="s">
        <v>84</v>
      </c>
      <c r="K41" s="101" t="s">
        <v>17</v>
      </c>
      <c r="L41" s="101" t="s">
        <v>14</v>
      </c>
    </row>
    <row r="42" spans="1:12" s="77" customFormat="1" ht="102.75" customHeight="1">
      <c r="A42" s="91">
        <v>27</v>
      </c>
      <c r="B42" s="78" t="s">
        <v>464</v>
      </c>
      <c r="C42" s="103" t="s">
        <v>13</v>
      </c>
      <c r="D42" s="76" t="s">
        <v>465</v>
      </c>
      <c r="E42" s="69" t="s">
        <v>106</v>
      </c>
      <c r="F42" s="69">
        <v>4</v>
      </c>
      <c r="G42" s="66">
        <v>69107</v>
      </c>
      <c r="H42" s="66">
        <f t="shared" si="6"/>
        <v>276428</v>
      </c>
      <c r="I42" s="95">
        <f t="shared" si="5"/>
        <v>309599.36000000004</v>
      </c>
      <c r="J42" s="71" t="s">
        <v>84</v>
      </c>
      <c r="K42" s="101" t="s">
        <v>17</v>
      </c>
      <c r="L42" s="101" t="s">
        <v>14</v>
      </c>
    </row>
    <row r="43" spans="1:12" s="77" customFormat="1" ht="360.75" customHeight="1">
      <c r="A43" s="91">
        <v>28</v>
      </c>
      <c r="B43" s="103" t="s">
        <v>435</v>
      </c>
      <c r="C43" s="103" t="s">
        <v>13</v>
      </c>
      <c r="D43" s="103" t="s">
        <v>455</v>
      </c>
      <c r="E43" s="69" t="s">
        <v>11</v>
      </c>
      <c r="F43" s="69">
        <v>1</v>
      </c>
      <c r="G43" s="112">
        <v>975045</v>
      </c>
      <c r="H43" s="74">
        <f>G43*F43</f>
        <v>975045</v>
      </c>
      <c r="I43" s="95">
        <f t="shared" si="5"/>
        <v>1092050.4000000001</v>
      </c>
      <c r="J43" s="71" t="s">
        <v>84</v>
      </c>
      <c r="K43" s="101" t="s">
        <v>17</v>
      </c>
      <c r="L43" s="101" t="s">
        <v>14</v>
      </c>
    </row>
    <row r="44" spans="1:12" s="77" customFormat="1" ht="135.75" customHeight="1">
      <c r="A44" s="91">
        <v>29</v>
      </c>
      <c r="B44" s="93" t="s">
        <v>441</v>
      </c>
      <c r="C44" s="103" t="s">
        <v>13</v>
      </c>
      <c r="D44" s="93" t="s">
        <v>449</v>
      </c>
      <c r="E44" s="108" t="s">
        <v>106</v>
      </c>
      <c r="F44" s="108">
        <v>1</v>
      </c>
      <c r="G44" s="128">
        <v>101170</v>
      </c>
      <c r="H44" s="109">
        <v>101170</v>
      </c>
      <c r="I44" s="95">
        <f t="shared" si="5"/>
        <v>113310.40000000001</v>
      </c>
      <c r="J44" s="96" t="s">
        <v>444</v>
      </c>
      <c r="K44" s="101" t="s">
        <v>17</v>
      </c>
      <c r="L44" s="101" t="s">
        <v>14</v>
      </c>
    </row>
    <row r="45" spans="1:12" s="77" customFormat="1" ht="144" customHeight="1">
      <c r="A45" s="91">
        <v>30</v>
      </c>
      <c r="B45" s="93" t="s">
        <v>441</v>
      </c>
      <c r="C45" s="103" t="s">
        <v>13</v>
      </c>
      <c r="D45" s="93" t="s">
        <v>450</v>
      </c>
      <c r="E45" s="108" t="s">
        <v>106</v>
      </c>
      <c r="F45" s="108">
        <v>1</v>
      </c>
      <c r="G45" s="128">
        <v>124726</v>
      </c>
      <c r="H45" s="109">
        <v>124726</v>
      </c>
      <c r="I45" s="95">
        <f t="shared" si="5"/>
        <v>139693.12000000002</v>
      </c>
      <c r="J45" s="96" t="s">
        <v>444</v>
      </c>
      <c r="K45" s="101" t="s">
        <v>17</v>
      </c>
      <c r="L45" s="101" t="s">
        <v>14</v>
      </c>
    </row>
    <row r="46" spans="1:12" s="77" customFormat="1" ht="129" customHeight="1">
      <c r="A46" s="91">
        <v>31</v>
      </c>
      <c r="B46" s="103" t="s">
        <v>441</v>
      </c>
      <c r="C46" s="103" t="s">
        <v>13</v>
      </c>
      <c r="D46" s="103" t="s">
        <v>451</v>
      </c>
      <c r="E46" s="65" t="s">
        <v>106</v>
      </c>
      <c r="F46" s="65">
        <v>1</v>
      </c>
      <c r="G46" s="66">
        <v>308040</v>
      </c>
      <c r="H46" s="66">
        <v>308040</v>
      </c>
      <c r="I46" s="95">
        <f t="shared" si="5"/>
        <v>345004.80000000005</v>
      </c>
      <c r="J46" s="74" t="s">
        <v>444</v>
      </c>
      <c r="K46" s="101" t="s">
        <v>17</v>
      </c>
      <c r="L46" s="101" t="s">
        <v>14</v>
      </c>
    </row>
    <row r="47" spans="1:12" s="77" customFormat="1" ht="98.25" customHeight="1">
      <c r="A47" s="91">
        <v>32</v>
      </c>
      <c r="B47" s="103" t="s">
        <v>442</v>
      </c>
      <c r="C47" s="103" t="s">
        <v>13</v>
      </c>
      <c r="D47" s="103" t="s">
        <v>452</v>
      </c>
      <c r="E47" s="65" t="s">
        <v>106</v>
      </c>
      <c r="F47" s="65">
        <v>1</v>
      </c>
      <c r="G47" s="66">
        <v>11500</v>
      </c>
      <c r="H47" s="66">
        <v>11500</v>
      </c>
      <c r="I47" s="95">
        <f t="shared" si="5"/>
        <v>12880.000000000002</v>
      </c>
      <c r="J47" s="74" t="s">
        <v>445</v>
      </c>
      <c r="K47" s="101" t="s">
        <v>17</v>
      </c>
      <c r="L47" s="101" t="s">
        <v>14</v>
      </c>
    </row>
    <row r="48" spans="1:12" s="77" customFormat="1" ht="114" customHeight="1">
      <c r="A48" s="91">
        <v>33</v>
      </c>
      <c r="B48" s="103" t="s">
        <v>442</v>
      </c>
      <c r="C48" s="103" t="s">
        <v>13</v>
      </c>
      <c r="D48" s="103" t="s">
        <v>453</v>
      </c>
      <c r="E48" s="65" t="s">
        <v>106</v>
      </c>
      <c r="F48" s="65">
        <v>1</v>
      </c>
      <c r="G48" s="66">
        <v>20400</v>
      </c>
      <c r="H48" s="66">
        <v>20400</v>
      </c>
      <c r="I48" s="95">
        <f t="shared" si="5"/>
        <v>22848.000000000004</v>
      </c>
      <c r="J48" s="74" t="s">
        <v>445</v>
      </c>
      <c r="K48" s="101" t="s">
        <v>17</v>
      </c>
      <c r="L48" s="101" t="s">
        <v>14</v>
      </c>
    </row>
    <row r="49" spans="1:12" s="77" customFormat="1" ht="103.5" customHeight="1">
      <c r="A49" s="91">
        <v>34</v>
      </c>
      <c r="B49" s="103" t="s">
        <v>442</v>
      </c>
      <c r="C49" s="103" t="s">
        <v>13</v>
      </c>
      <c r="D49" s="103" t="s">
        <v>454</v>
      </c>
      <c r="E49" s="65" t="s">
        <v>106</v>
      </c>
      <c r="F49" s="65">
        <v>1</v>
      </c>
      <c r="G49" s="66">
        <v>34800</v>
      </c>
      <c r="H49" s="66">
        <v>34800</v>
      </c>
      <c r="I49" s="95">
        <f t="shared" si="5"/>
        <v>38976.000000000007</v>
      </c>
      <c r="J49" s="74" t="s">
        <v>445</v>
      </c>
      <c r="K49" s="101" t="s">
        <v>17</v>
      </c>
      <c r="L49" s="101" t="s">
        <v>14</v>
      </c>
    </row>
    <row r="50" spans="1:12" s="77" customFormat="1" ht="191.25" customHeight="1">
      <c r="A50" s="91">
        <v>35</v>
      </c>
      <c r="B50" s="79" t="s">
        <v>443</v>
      </c>
      <c r="C50" s="103" t="s">
        <v>13</v>
      </c>
      <c r="D50" s="103" t="s">
        <v>447</v>
      </c>
      <c r="E50" s="65" t="s">
        <v>106</v>
      </c>
      <c r="F50" s="65">
        <v>12</v>
      </c>
      <c r="G50" s="66">
        <v>75000</v>
      </c>
      <c r="H50" s="66">
        <f>F50*G50</f>
        <v>900000</v>
      </c>
      <c r="I50" s="95">
        <f t="shared" si="5"/>
        <v>1008000.0000000001</v>
      </c>
      <c r="J50" s="74" t="s">
        <v>446</v>
      </c>
      <c r="K50" s="101" t="s">
        <v>17</v>
      </c>
      <c r="L50" s="101" t="s">
        <v>14</v>
      </c>
    </row>
    <row r="51" spans="1:12" s="77" customFormat="1" ht="90.75" customHeight="1">
      <c r="A51" s="91">
        <v>36</v>
      </c>
      <c r="B51" s="79" t="s">
        <v>473</v>
      </c>
      <c r="C51" s="103" t="s">
        <v>13</v>
      </c>
      <c r="D51" s="103" t="s">
        <v>474</v>
      </c>
      <c r="E51" s="65" t="s">
        <v>106</v>
      </c>
      <c r="F51" s="65">
        <v>2</v>
      </c>
      <c r="G51" s="66">
        <v>47554</v>
      </c>
      <c r="H51" s="66">
        <f t="shared" ref="H51:H59" si="7">F51*G51</f>
        <v>95108</v>
      </c>
      <c r="I51" s="95">
        <f t="shared" si="5"/>
        <v>106520.96000000001</v>
      </c>
      <c r="J51" s="74" t="s">
        <v>477</v>
      </c>
      <c r="K51" s="101" t="s">
        <v>17</v>
      </c>
      <c r="L51" s="101" t="s">
        <v>14</v>
      </c>
    </row>
    <row r="52" spans="1:12" s="77" customFormat="1" ht="90.75" customHeight="1">
      <c r="A52" s="91">
        <v>37</v>
      </c>
      <c r="B52" s="79" t="s">
        <v>473</v>
      </c>
      <c r="C52" s="103" t="s">
        <v>13</v>
      </c>
      <c r="D52" s="103" t="s">
        <v>472</v>
      </c>
      <c r="E52" s="65" t="s">
        <v>106</v>
      </c>
      <c r="F52" s="65">
        <v>2</v>
      </c>
      <c r="G52" s="66">
        <v>44349</v>
      </c>
      <c r="H52" s="66">
        <f t="shared" si="7"/>
        <v>88698</v>
      </c>
      <c r="I52" s="95">
        <f t="shared" si="5"/>
        <v>99341.760000000009</v>
      </c>
      <c r="J52" s="74" t="s">
        <v>477</v>
      </c>
      <c r="K52" s="101" t="s">
        <v>17</v>
      </c>
      <c r="L52" s="101" t="s">
        <v>14</v>
      </c>
    </row>
    <row r="53" spans="1:12" s="77" customFormat="1" ht="90.75" customHeight="1">
      <c r="A53" s="91">
        <v>38</v>
      </c>
      <c r="B53" s="79" t="s">
        <v>473</v>
      </c>
      <c r="C53" s="103" t="s">
        <v>13</v>
      </c>
      <c r="D53" s="103" t="s">
        <v>475</v>
      </c>
      <c r="E53" s="65" t="s">
        <v>106</v>
      </c>
      <c r="F53" s="65">
        <v>1</v>
      </c>
      <c r="G53" s="66">
        <v>97464</v>
      </c>
      <c r="H53" s="66">
        <f t="shared" si="7"/>
        <v>97464</v>
      </c>
      <c r="I53" s="95">
        <f t="shared" si="5"/>
        <v>109159.68000000001</v>
      </c>
      <c r="J53" s="74" t="s">
        <v>477</v>
      </c>
      <c r="K53" s="101" t="s">
        <v>17</v>
      </c>
      <c r="L53" s="101" t="s">
        <v>14</v>
      </c>
    </row>
    <row r="54" spans="1:12" s="77" customFormat="1" ht="93" customHeight="1">
      <c r="A54" s="91">
        <v>39</v>
      </c>
      <c r="B54" s="79" t="s">
        <v>473</v>
      </c>
      <c r="C54" s="103" t="s">
        <v>13</v>
      </c>
      <c r="D54" s="103" t="s">
        <v>476</v>
      </c>
      <c r="E54" s="65" t="s">
        <v>106</v>
      </c>
      <c r="F54" s="65">
        <v>1</v>
      </c>
      <c r="G54" s="66">
        <v>59701</v>
      </c>
      <c r="H54" s="66">
        <f t="shared" si="7"/>
        <v>59701</v>
      </c>
      <c r="I54" s="95">
        <f t="shared" si="5"/>
        <v>66865.12000000001</v>
      </c>
      <c r="J54" s="74" t="s">
        <v>477</v>
      </c>
      <c r="K54" s="101" t="s">
        <v>17</v>
      </c>
      <c r="L54" s="101" t="s">
        <v>14</v>
      </c>
    </row>
    <row r="55" spans="1:12" s="77" customFormat="1" ht="231" customHeight="1">
      <c r="A55" s="175">
        <v>40</v>
      </c>
      <c r="B55" s="173" t="s">
        <v>487</v>
      </c>
      <c r="C55" s="173" t="s">
        <v>99</v>
      </c>
      <c r="D55" s="173" t="s">
        <v>488</v>
      </c>
      <c r="E55" s="250" t="s">
        <v>11</v>
      </c>
      <c r="F55" s="250">
        <v>1</v>
      </c>
      <c r="G55" s="252">
        <v>19679245</v>
      </c>
      <c r="H55" s="252">
        <f>F55*G55</f>
        <v>19679245</v>
      </c>
      <c r="I55" s="168">
        <f>H55*1.12</f>
        <v>22040754.400000002</v>
      </c>
      <c r="J55" s="204" t="s">
        <v>446</v>
      </c>
      <c r="K55" s="168" t="s">
        <v>17</v>
      </c>
      <c r="L55" s="168" t="s">
        <v>14</v>
      </c>
    </row>
    <row r="56" spans="1:12" s="77" customFormat="1" ht="381.75" customHeight="1">
      <c r="A56" s="176"/>
      <c r="B56" s="174"/>
      <c r="C56" s="174"/>
      <c r="D56" s="174"/>
      <c r="E56" s="251"/>
      <c r="F56" s="251"/>
      <c r="G56" s="253"/>
      <c r="H56" s="253"/>
      <c r="I56" s="169"/>
      <c r="J56" s="205"/>
      <c r="K56" s="169"/>
      <c r="L56" s="169"/>
    </row>
    <row r="57" spans="1:12" s="77" customFormat="1" ht="288.75" customHeight="1">
      <c r="A57" s="91">
        <v>41</v>
      </c>
      <c r="B57" s="69" t="s">
        <v>489</v>
      </c>
      <c r="C57" s="69" t="s">
        <v>490</v>
      </c>
      <c r="D57" s="69" t="s">
        <v>491</v>
      </c>
      <c r="E57" s="65" t="s">
        <v>11</v>
      </c>
      <c r="F57" s="65">
        <v>1</v>
      </c>
      <c r="G57" s="66">
        <v>5453000</v>
      </c>
      <c r="H57" s="66">
        <f t="shared" si="7"/>
        <v>5453000</v>
      </c>
      <c r="I57" s="95">
        <f t="shared" si="5"/>
        <v>6107360.0000000009</v>
      </c>
      <c r="J57" s="74" t="s">
        <v>494</v>
      </c>
      <c r="K57" s="101" t="s">
        <v>17</v>
      </c>
      <c r="L57" s="101" t="s">
        <v>14</v>
      </c>
    </row>
    <row r="58" spans="1:12" s="77" customFormat="1" ht="131.25" customHeight="1">
      <c r="A58" s="91">
        <v>42</v>
      </c>
      <c r="B58" s="69" t="s">
        <v>492</v>
      </c>
      <c r="C58" s="69" t="s">
        <v>490</v>
      </c>
      <c r="D58" s="69" t="s">
        <v>493</v>
      </c>
      <c r="E58" s="65" t="s">
        <v>11</v>
      </c>
      <c r="F58" s="65">
        <v>1</v>
      </c>
      <c r="G58" s="66">
        <v>1257000</v>
      </c>
      <c r="H58" s="66">
        <f t="shared" si="7"/>
        <v>1257000</v>
      </c>
      <c r="I58" s="95">
        <f t="shared" si="5"/>
        <v>1407840.0000000002</v>
      </c>
      <c r="J58" s="74" t="s">
        <v>494</v>
      </c>
      <c r="K58" s="101" t="s">
        <v>17</v>
      </c>
      <c r="L58" s="101" t="s">
        <v>14</v>
      </c>
    </row>
    <row r="59" spans="1:12" s="75" customFormat="1" ht="174.75" customHeight="1">
      <c r="A59" s="91">
        <v>43</v>
      </c>
      <c r="B59" s="69" t="s">
        <v>498</v>
      </c>
      <c r="C59" s="104" t="s">
        <v>13</v>
      </c>
      <c r="D59" s="69" t="s">
        <v>502</v>
      </c>
      <c r="E59" s="65" t="s">
        <v>106</v>
      </c>
      <c r="F59" s="65">
        <v>2</v>
      </c>
      <c r="G59" s="66">
        <v>148704.46</v>
      </c>
      <c r="H59" s="66">
        <f t="shared" si="7"/>
        <v>297408.92</v>
      </c>
      <c r="I59" s="144">
        <f t="shared" si="5"/>
        <v>333097.99040000001</v>
      </c>
      <c r="J59" s="152" t="s">
        <v>477</v>
      </c>
      <c r="K59" s="101" t="s">
        <v>17</v>
      </c>
      <c r="L59" s="101" t="s">
        <v>14</v>
      </c>
    </row>
    <row r="60" spans="1:12" s="75" customFormat="1" ht="264" customHeight="1">
      <c r="A60" s="91">
        <v>44</v>
      </c>
      <c r="B60" s="64" t="s">
        <v>499</v>
      </c>
      <c r="C60" s="104" t="s">
        <v>13</v>
      </c>
      <c r="D60" s="64" t="s">
        <v>533</v>
      </c>
      <c r="E60" s="69" t="s">
        <v>11</v>
      </c>
      <c r="F60" s="65">
        <v>1</v>
      </c>
      <c r="G60" s="66">
        <v>7855357</v>
      </c>
      <c r="H60" s="66">
        <f>F60*G60</f>
        <v>7855357</v>
      </c>
      <c r="I60" s="95">
        <f t="shared" si="5"/>
        <v>8797999.8400000017</v>
      </c>
      <c r="J60" s="158" t="s">
        <v>664</v>
      </c>
      <c r="K60" s="101" t="s">
        <v>17</v>
      </c>
      <c r="L60" s="101" t="s">
        <v>14</v>
      </c>
    </row>
    <row r="61" spans="1:12" s="75" customFormat="1" ht="372" customHeight="1">
      <c r="A61" s="91">
        <v>45</v>
      </c>
      <c r="B61" s="64" t="s">
        <v>500</v>
      </c>
      <c r="C61" s="104" t="s">
        <v>13</v>
      </c>
      <c r="D61" s="64" t="s">
        <v>501</v>
      </c>
      <c r="E61" s="69" t="s">
        <v>11</v>
      </c>
      <c r="F61" s="65">
        <v>1</v>
      </c>
      <c r="G61" s="66">
        <v>5143304</v>
      </c>
      <c r="H61" s="66">
        <f>F61*G61</f>
        <v>5143304</v>
      </c>
      <c r="I61" s="95">
        <f t="shared" si="5"/>
        <v>5760500.4800000004</v>
      </c>
      <c r="J61" s="158" t="s">
        <v>664</v>
      </c>
      <c r="K61" s="101" t="s">
        <v>17</v>
      </c>
      <c r="L61" s="101" t="s">
        <v>14</v>
      </c>
    </row>
    <row r="62" spans="1:12" s="77" customFormat="1" ht="145.5" customHeight="1">
      <c r="A62" s="91">
        <v>46</v>
      </c>
      <c r="B62" s="86" t="s">
        <v>510</v>
      </c>
      <c r="C62" s="104" t="s">
        <v>13</v>
      </c>
      <c r="D62" s="86" t="s">
        <v>512</v>
      </c>
      <c r="E62" s="65" t="s">
        <v>16</v>
      </c>
      <c r="F62" s="65">
        <v>1</v>
      </c>
      <c r="G62" s="66">
        <v>4497600</v>
      </c>
      <c r="H62" s="66">
        <v>4497600</v>
      </c>
      <c r="I62" s="95">
        <f t="shared" si="5"/>
        <v>5037312.0000000009</v>
      </c>
      <c r="J62" s="74" t="s">
        <v>511</v>
      </c>
      <c r="K62" s="101" t="s">
        <v>17</v>
      </c>
      <c r="L62" s="101" t="s">
        <v>14</v>
      </c>
    </row>
    <row r="63" spans="1:12" s="77" customFormat="1" ht="137.25" customHeight="1">
      <c r="A63" s="91">
        <v>47</v>
      </c>
      <c r="B63" s="69" t="s">
        <v>510</v>
      </c>
      <c r="C63" s="104" t="s">
        <v>13</v>
      </c>
      <c r="D63" s="69" t="s">
        <v>513</v>
      </c>
      <c r="E63" s="65" t="s">
        <v>16</v>
      </c>
      <c r="F63" s="65">
        <v>1</v>
      </c>
      <c r="G63" s="66">
        <v>5722400</v>
      </c>
      <c r="H63" s="66">
        <v>5722400</v>
      </c>
      <c r="I63" s="95">
        <f t="shared" si="5"/>
        <v>6409088.0000000009</v>
      </c>
      <c r="J63" s="74" t="s">
        <v>511</v>
      </c>
      <c r="K63" s="101" t="s">
        <v>17</v>
      </c>
      <c r="L63" s="101" t="s">
        <v>14</v>
      </c>
    </row>
    <row r="64" spans="1:12" s="77" customFormat="1" ht="343.5" customHeight="1">
      <c r="A64" s="91">
        <v>48</v>
      </c>
      <c r="B64" s="69" t="s">
        <v>529</v>
      </c>
      <c r="C64" s="104" t="s">
        <v>99</v>
      </c>
      <c r="D64" s="69" t="s">
        <v>521</v>
      </c>
      <c r="E64" s="65" t="s">
        <v>11</v>
      </c>
      <c r="F64" s="65">
        <v>1</v>
      </c>
      <c r="G64" s="66">
        <v>21172132</v>
      </c>
      <c r="H64" s="87">
        <f>G64*F64</f>
        <v>21172132</v>
      </c>
      <c r="I64" s="95">
        <f t="shared" si="5"/>
        <v>23712787.840000004</v>
      </c>
      <c r="J64" s="74" t="s">
        <v>294</v>
      </c>
      <c r="K64" s="101" t="s">
        <v>17</v>
      </c>
      <c r="L64" s="101" t="s">
        <v>14</v>
      </c>
    </row>
    <row r="65" spans="1:12" s="75" customFormat="1" ht="191.25" customHeight="1">
      <c r="A65" s="91">
        <v>49</v>
      </c>
      <c r="B65" s="64" t="s">
        <v>540</v>
      </c>
      <c r="C65" s="104" t="s">
        <v>13</v>
      </c>
      <c r="D65" s="64" t="s">
        <v>565</v>
      </c>
      <c r="E65" s="69" t="s">
        <v>11</v>
      </c>
      <c r="F65" s="65">
        <v>1</v>
      </c>
      <c r="G65" s="66">
        <v>4464286</v>
      </c>
      <c r="H65" s="87">
        <f>G65*F65</f>
        <v>4464286</v>
      </c>
      <c r="I65" s="95">
        <f t="shared" si="5"/>
        <v>5000000.32</v>
      </c>
      <c r="J65" s="74" t="s">
        <v>97</v>
      </c>
      <c r="K65" s="101" t="s">
        <v>17</v>
      </c>
      <c r="L65" s="101" t="s">
        <v>14</v>
      </c>
    </row>
    <row r="66" spans="1:12" s="75" customFormat="1" ht="190.5" customHeight="1">
      <c r="A66" s="91">
        <v>50</v>
      </c>
      <c r="B66" s="69" t="s">
        <v>566</v>
      </c>
      <c r="C66" s="104" t="s">
        <v>13</v>
      </c>
      <c r="D66" s="76" t="s">
        <v>552</v>
      </c>
      <c r="E66" s="69" t="s">
        <v>106</v>
      </c>
      <c r="F66" s="69">
        <v>1</v>
      </c>
      <c r="G66" s="66">
        <f>7400000/1.12</f>
        <v>6607142.8571428563</v>
      </c>
      <c r="H66" s="66">
        <f>G66*F66</f>
        <v>6607142.8571428563</v>
      </c>
      <c r="I66" s="95">
        <f t="shared" si="5"/>
        <v>7400000</v>
      </c>
      <c r="J66" s="69" t="s">
        <v>411</v>
      </c>
      <c r="K66" s="101" t="s">
        <v>17</v>
      </c>
      <c r="L66" s="101" t="s">
        <v>14</v>
      </c>
    </row>
    <row r="67" spans="1:12" s="75" customFormat="1" ht="309" customHeight="1">
      <c r="A67" s="91">
        <v>51</v>
      </c>
      <c r="B67" s="69" t="s">
        <v>541</v>
      </c>
      <c r="C67" s="104" t="s">
        <v>13</v>
      </c>
      <c r="D67" s="76" t="s">
        <v>553</v>
      </c>
      <c r="E67" s="69" t="s">
        <v>106</v>
      </c>
      <c r="F67" s="69">
        <v>1</v>
      </c>
      <c r="G67" s="66">
        <f>8463253/1.12</f>
        <v>7556475.8928571418</v>
      </c>
      <c r="H67" s="66">
        <f t="shared" ref="H67:H70" si="8">G67*F67</f>
        <v>7556475.8928571418</v>
      </c>
      <c r="I67" s="95">
        <f t="shared" si="5"/>
        <v>8463253</v>
      </c>
      <c r="J67" s="69" t="s">
        <v>411</v>
      </c>
      <c r="K67" s="101" t="s">
        <v>17</v>
      </c>
      <c r="L67" s="101" t="s">
        <v>14</v>
      </c>
    </row>
    <row r="68" spans="1:12" s="75" customFormat="1" ht="135.75" customHeight="1">
      <c r="A68" s="91">
        <v>52</v>
      </c>
      <c r="B68" s="69" t="s">
        <v>542</v>
      </c>
      <c r="C68" s="104" t="s">
        <v>13</v>
      </c>
      <c r="D68" s="76" t="s">
        <v>554</v>
      </c>
      <c r="E68" s="69" t="s">
        <v>106</v>
      </c>
      <c r="F68" s="69">
        <v>1</v>
      </c>
      <c r="G68" s="66">
        <f>3629789/1.12</f>
        <v>3240883.0357142854</v>
      </c>
      <c r="H68" s="66">
        <f t="shared" si="8"/>
        <v>3240883.0357142854</v>
      </c>
      <c r="I68" s="95">
        <f t="shared" si="5"/>
        <v>3629789</v>
      </c>
      <c r="J68" s="69" t="s">
        <v>411</v>
      </c>
      <c r="K68" s="101" t="s">
        <v>17</v>
      </c>
      <c r="L68" s="101" t="s">
        <v>14</v>
      </c>
    </row>
    <row r="69" spans="1:12" s="75" customFormat="1" ht="158.25" customHeight="1">
      <c r="A69" s="91">
        <v>53</v>
      </c>
      <c r="B69" s="110" t="s">
        <v>543</v>
      </c>
      <c r="C69" s="104" t="s">
        <v>13</v>
      </c>
      <c r="D69" s="76" t="s">
        <v>555</v>
      </c>
      <c r="E69" s="69" t="s">
        <v>106</v>
      </c>
      <c r="F69" s="69">
        <v>1</v>
      </c>
      <c r="G69" s="66">
        <f>2242975/1.12</f>
        <v>2002656.2499999998</v>
      </c>
      <c r="H69" s="66">
        <f t="shared" si="8"/>
        <v>2002656.2499999998</v>
      </c>
      <c r="I69" s="95">
        <f t="shared" si="5"/>
        <v>2242975</v>
      </c>
      <c r="J69" s="69" t="s">
        <v>411</v>
      </c>
      <c r="K69" s="101" t="s">
        <v>17</v>
      </c>
      <c r="L69" s="101" t="s">
        <v>14</v>
      </c>
    </row>
    <row r="70" spans="1:12" s="75" customFormat="1" ht="233.25" customHeight="1">
      <c r="A70" s="91">
        <v>54</v>
      </c>
      <c r="B70" s="110" t="s">
        <v>544</v>
      </c>
      <c r="C70" s="104" t="s">
        <v>13</v>
      </c>
      <c r="D70" s="76" t="s">
        <v>556</v>
      </c>
      <c r="E70" s="69" t="s">
        <v>106</v>
      </c>
      <c r="F70" s="69">
        <v>1</v>
      </c>
      <c r="G70" s="66">
        <f>9295075/1.12</f>
        <v>8299174.1071428563</v>
      </c>
      <c r="H70" s="66">
        <f t="shared" si="8"/>
        <v>8299174.1071428563</v>
      </c>
      <c r="I70" s="95">
        <f t="shared" si="5"/>
        <v>9295075</v>
      </c>
      <c r="J70" s="69" t="s">
        <v>411</v>
      </c>
      <c r="K70" s="101" t="s">
        <v>17</v>
      </c>
      <c r="L70" s="101" t="s">
        <v>14</v>
      </c>
    </row>
    <row r="71" spans="1:12" s="75" customFormat="1" ht="218.25" customHeight="1">
      <c r="A71" s="91">
        <v>55</v>
      </c>
      <c r="B71" s="110" t="s">
        <v>541</v>
      </c>
      <c r="C71" s="104" t="s">
        <v>99</v>
      </c>
      <c r="D71" s="76" t="s">
        <v>567</v>
      </c>
      <c r="E71" s="69" t="s">
        <v>106</v>
      </c>
      <c r="F71" s="69">
        <v>2</v>
      </c>
      <c r="G71" s="66">
        <f>9780881/1.12</f>
        <v>8732929.4642857127</v>
      </c>
      <c r="H71" s="66">
        <f>F71*G71</f>
        <v>17465858.928571425</v>
      </c>
      <c r="I71" s="95">
        <f t="shared" si="5"/>
        <v>19561762</v>
      </c>
      <c r="J71" s="69" t="s">
        <v>411</v>
      </c>
      <c r="K71" s="101" t="s">
        <v>17</v>
      </c>
      <c r="L71" s="101" t="s">
        <v>14</v>
      </c>
    </row>
    <row r="72" spans="1:12" s="75" customFormat="1" ht="279.75" customHeight="1">
      <c r="A72" s="91">
        <v>56</v>
      </c>
      <c r="B72" s="110" t="s">
        <v>545</v>
      </c>
      <c r="C72" s="104" t="s">
        <v>13</v>
      </c>
      <c r="D72" s="76" t="s">
        <v>568</v>
      </c>
      <c r="E72" s="69" t="s">
        <v>106</v>
      </c>
      <c r="F72" s="69">
        <v>1</v>
      </c>
      <c r="G72" s="66">
        <f>432000/1.12</f>
        <v>385714.28571428568</v>
      </c>
      <c r="H72" s="66">
        <f>F72*G72</f>
        <v>385714.28571428568</v>
      </c>
      <c r="I72" s="95">
        <f t="shared" si="5"/>
        <v>432000</v>
      </c>
      <c r="J72" s="69" t="s">
        <v>294</v>
      </c>
      <c r="K72" s="101" t="s">
        <v>17</v>
      </c>
      <c r="L72" s="101" t="s">
        <v>14</v>
      </c>
    </row>
    <row r="73" spans="1:12" s="75" customFormat="1" ht="171" customHeight="1">
      <c r="A73" s="91">
        <v>57</v>
      </c>
      <c r="B73" s="76" t="s">
        <v>546</v>
      </c>
      <c r="C73" s="104" t="s">
        <v>13</v>
      </c>
      <c r="D73" s="76" t="s">
        <v>569</v>
      </c>
      <c r="E73" s="69" t="s">
        <v>106</v>
      </c>
      <c r="F73" s="69">
        <v>1</v>
      </c>
      <c r="G73" s="66">
        <f>532220/1.12</f>
        <v>475196.42857142852</v>
      </c>
      <c r="H73" s="66">
        <f t="shared" ref="H73:H79" si="9">F73*G73</f>
        <v>475196.42857142852</v>
      </c>
      <c r="I73" s="95">
        <f t="shared" si="5"/>
        <v>532220</v>
      </c>
      <c r="J73" s="69" t="s">
        <v>294</v>
      </c>
      <c r="K73" s="101" t="s">
        <v>17</v>
      </c>
      <c r="L73" s="101" t="s">
        <v>14</v>
      </c>
    </row>
    <row r="74" spans="1:12" s="75" customFormat="1" ht="271.5" customHeight="1">
      <c r="A74" s="91">
        <v>58</v>
      </c>
      <c r="B74" s="76" t="s">
        <v>547</v>
      </c>
      <c r="C74" s="104" t="s">
        <v>13</v>
      </c>
      <c r="D74" s="111" t="s">
        <v>570</v>
      </c>
      <c r="E74" s="69" t="s">
        <v>106</v>
      </c>
      <c r="F74" s="69">
        <v>1</v>
      </c>
      <c r="G74" s="66">
        <f>565110/1.12</f>
        <v>504562.49999999994</v>
      </c>
      <c r="H74" s="66">
        <f t="shared" si="9"/>
        <v>504562.49999999994</v>
      </c>
      <c r="I74" s="95">
        <f t="shared" si="5"/>
        <v>565110</v>
      </c>
      <c r="J74" s="69" t="s">
        <v>294</v>
      </c>
      <c r="K74" s="101" t="s">
        <v>17</v>
      </c>
      <c r="L74" s="101" t="s">
        <v>14</v>
      </c>
    </row>
    <row r="75" spans="1:12" s="75" customFormat="1" ht="191.25" customHeight="1">
      <c r="A75" s="91">
        <v>59</v>
      </c>
      <c r="B75" s="76" t="s">
        <v>548</v>
      </c>
      <c r="C75" s="104" t="s">
        <v>13</v>
      </c>
      <c r="D75" s="76" t="s">
        <v>571</v>
      </c>
      <c r="E75" s="69" t="s">
        <v>106</v>
      </c>
      <c r="F75" s="69">
        <v>1</v>
      </c>
      <c r="G75" s="66">
        <f>1386113/1.12</f>
        <v>1237600.8928571427</v>
      </c>
      <c r="H75" s="66">
        <f t="shared" si="9"/>
        <v>1237600.8928571427</v>
      </c>
      <c r="I75" s="95">
        <f t="shared" si="5"/>
        <v>1386113</v>
      </c>
      <c r="J75" s="69" t="s">
        <v>411</v>
      </c>
      <c r="K75" s="101" t="s">
        <v>17</v>
      </c>
      <c r="L75" s="101" t="s">
        <v>14</v>
      </c>
    </row>
    <row r="76" spans="1:12" s="75" customFormat="1" ht="183" customHeight="1">
      <c r="A76" s="91">
        <v>60</v>
      </c>
      <c r="B76" s="76" t="s">
        <v>549</v>
      </c>
      <c r="C76" s="104" t="s">
        <v>13</v>
      </c>
      <c r="D76" s="76" t="s">
        <v>572</v>
      </c>
      <c r="E76" s="69" t="s">
        <v>106</v>
      </c>
      <c r="F76" s="69">
        <v>1</v>
      </c>
      <c r="G76" s="66">
        <f>470925/1.12</f>
        <v>420468.74999999994</v>
      </c>
      <c r="H76" s="66">
        <f t="shared" si="9"/>
        <v>420468.74999999994</v>
      </c>
      <c r="I76" s="95">
        <f t="shared" si="5"/>
        <v>470925</v>
      </c>
      <c r="J76" s="69" t="s">
        <v>294</v>
      </c>
      <c r="K76" s="101" t="s">
        <v>17</v>
      </c>
      <c r="L76" s="101" t="s">
        <v>14</v>
      </c>
    </row>
    <row r="77" spans="1:12" s="75" customFormat="1" ht="129.75" customHeight="1">
      <c r="A77" s="91">
        <v>61</v>
      </c>
      <c r="B77" s="76" t="s">
        <v>573</v>
      </c>
      <c r="C77" s="104" t="s">
        <v>13</v>
      </c>
      <c r="D77" s="76" t="s">
        <v>557</v>
      </c>
      <c r="E77" s="69" t="s">
        <v>106</v>
      </c>
      <c r="F77" s="69">
        <v>1</v>
      </c>
      <c r="G77" s="66">
        <f>275080/1.12</f>
        <v>245607.14285714284</v>
      </c>
      <c r="H77" s="66">
        <f t="shared" si="9"/>
        <v>245607.14285714284</v>
      </c>
      <c r="I77" s="95">
        <f t="shared" si="5"/>
        <v>275080</v>
      </c>
      <c r="J77" s="69" t="s">
        <v>294</v>
      </c>
      <c r="K77" s="101" t="s">
        <v>17</v>
      </c>
      <c r="L77" s="101" t="s">
        <v>14</v>
      </c>
    </row>
    <row r="78" spans="1:12" s="75" customFormat="1" ht="150" customHeight="1">
      <c r="A78" s="91">
        <v>62</v>
      </c>
      <c r="B78" s="76" t="s">
        <v>550</v>
      </c>
      <c r="C78" s="104" t="s">
        <v>13</v>
      </c>
      <c r="D78" s="76" t="s">
        <v>574</v>
      </c>
      <c r="E78" s="69" t="s">
        <v>106</v>
      </c>
      <c r="F78" s="69">
        <v>1</v>
      </c>
      <c r="G78" s="66">
        <f>265402/1.12</f>
        <v>236966.07142857142</v>
      </c>
      <c r="H78" s="66">
        <f t="shared" si="9"/>
        <v>236966.07142857142</v>
      </c>
      <c r="I78" s="95">
        <f t="shared" si="5"/>
        <v>265402</v>
      </c>
      <c r="J78" s="69" t="s">
        <v>558</v>
      </c>
      <c r="K78" s="101" t="s">
        <v>17</v>
      </c>
      <c r="L78" s="101" t="s">
        <v>14</v>
      </c>
    </row>
    <row r="79" spans="1:12" s="75" customFormat="1" ht="199.5" customHeight="1">
      <c r="A79" s="91">
        <v>63</v>
      </c>
      <c r="B79" s="76" t="s">
        <v>551</v>
      </c>
      <c r="C79" s="104" t="s">
        <v>13</v>
      </c>
      <c r="D79" s="76" t="s">
        <v>575</v>
      </c>
      <c r="E79" s="69" t="s">
        <v>106</v>
      </c>
      <c r="F79" s="69">
        <v>1</v>
      </c>
      <c r="G79" s="66">
        <f>189294/1.12</f>
        <v>169012.49999999997</v>
      </c>
      <c r="H79" s="66">
        <f t="shared" si="9"/>
        <v>169012.49999999997</v>
      </c>
      <c r="I79" s="95">
        <f t="shared" si="5"/>
        <v>189293.99999999997</v>
      </c>
      <c r="J79" s="69" t="s">
        <v>558</v>
      </c>
      <c r="K79" s="101" t="s">
        <v>17</v>
      </c>
      <c r="L79" s="101" t="s">
        <v>14</v>
      </c>
    </row>
    <row r="80" spans="1:12" s="77" customFormat="1" ht="239.25" customHeight="1">
      <c r="A80" s="175">
        <v>64</v>
      </c>
      <c r="B80" s="177" t="s">
        <v>577</v>
      </c>
      <c r="C80" s="179" t="s">
        <v>99</v>
      </c>
      <c r="D80" s="177" t="s">
        <v>677</v>
      </c>
      <c r="E80" s="181" t="s">
        <v>11</v>
      </c>
      <c r="F80" s="170">
        <v>1</v>
      </c>
      <c r="G80" s="172">
        <v>31164000</v>
      </c>
      <c r="H80" s="172">
        <v>31164000</v>
      </c>
      <c r="I80" s="168">
        <f>H80*1.12</f>
        <v>34903680</v>
      </c>
      <c r="J80" s="173" t="s">
        <v>84</v>
      </c>
      <c r="K80" s="168" t="s">
        <v>17</v>
      </c>
      <c r="L80" s="168" t="s">
        <v>14</v>
      </c>
    </row>
    <row r="81" spans="1:12" s="77" customFormat="1" ht="315.75" customHeight="1">
      <c r="A81" s="176"/>
      <c r="B81" s="178"/>
      <c r="C81" s="180"/>
      <c r="D81" s="178"/>
      <c r="E81" s="182"/>
      <c r="F81" s="171"/>
      <c r="G81" s="172"/>
      <c r="H81" s="172"/>
      <c r="I81" s="169"/>
      <c r="J81" s="174"/>
      <c r="K81" s="169"/>
      <c r="L81" s="169"/>
    </row>
    <row r="82" spans="1:12" s="77" customFormat="1" ht="390.75" customHeight="1">
      <c r="A82" s="20">
        <v>65</v>
      </c>
      <c r="B82" s="76" t="s">
        <v>600</v>
      </c>
      <c r="C82" s="132" t="s">
        <v>99</v>
      </c>
      <c r="D82" s="76" t="s">
        <v>599</v>
      </c>
      <c r="E82" s="70" t="s">
        <v>106</v>
      </c>
      <c r="F82" s="69">
        <v>1</v>
      </c>
      <c r="G82" s="137">
        <v>22438991</v>
      </c>
      <c r="H82" s="136">
        <f>F82*G82</f>
        <v>22438991</v>
      </c>
      <c r="I82" s="130">
        <f>H82*1.12</f>
        <v>25131669.920000002</v>
      </c>
      <c r="J82" s="138" t="s">
        <v>294</v>
      </c>
      <c r="K82" s="134" t="s">
        <v>17</v>
      </c>
      <c r="L82" s="134" t="s">
        <v>14</v>
      </c>
    </row>
    <row r="83" spans="1:12" s="77" customFormat="1" ht="246.75" customHeight="1">
      <c r="A83" s="20">
        <v>66</v>
      </c>
      <c r="B83" s="76" t="s">
        <v>584</v>
      </c>
      <c r="C83" s="132" t="s">
        <v>13</v>
      </c>
      <c r="D83" s="76" t="s">
        <v>593</v>
      </c>
      <c r="E83" s="69" t="s">
        <v>106</v>
      </c>
      <c r="F83" s="69">
        <v>1</v>
      </c>
      <c r="G83" s="66">
        <v>152433.04</v>
      </c>
      <c r="H83" s="136">
        <f t="shared" ref="H83:H97" si="10">G83*F83</f>
        <v>152433.04</v>
      </c>
      <c r="I83" s="130">
        <f t="shared" ref="I83:I115" si="11">H83*1.12</f>
        <v>170725.00480000002</v>
      </c>
      <c r="J83" s="69" t="s">
        <v>558</v>
      </c>
      <c r="K83" s="134" t="s">
        <v>17</v>
      </c>
      <c r="L83" s="134" t="s">
        <v>14</v>
      </c>
    </row>
    <row r="84" spans="1:12" s="77" customFormat="1" ht="358.5" customHeight="1">
      <c r="A84" s="20">
        <v>67</v>
      </c>
      <c r="B84" s="76" t="s">
        <v>584</v>
      </c>
      <c r="C84" s="132" t="s">
        <v>13</v>
      </c>
      <c r="D84" s="76" t="s">
        <v>594</v>
      </c>
      <c r="E84" s="69" t="s">
        <v>106</v>
      </c>
      <c r="F84" s="69">
        <v>1</v>
      </c>
      <c r="G84" s="66">
        <v>296037.5</v>
      </c>
      <c r="H84" s="136">
        <f t="shared" si="10"/>
        <v>296037.5</v>
      </c>
      <c r="I84" s="130">
        <f t="shared" si="11"/>
        <v>331562.00000000006</v>
      </c>
      <c r="J84" s="69" t="s">
        <v>558</v>
      </c>
      <c r="K84" s="134" t="s">
        <v>17</v>
      </c>
      <c r="L84" s="134" t="s">
        <v>14</v>
      </c>
    </row>
    <row r="85" spans="1:12" s="77" customFormat="1" ht="342" customHeight="1">
      <c r="A85" s="20">
        <v>68</v>
      </c>
      <c r="B85" s="76" t="s">
        <v>585</v>
      </c>
      <c r="C85" s="132" t="s">
        <v>13</v>
      </c>
      <c r="D85" s="76" t="s">
        <v>602</v>
      </c>
      <c r="E85" s="69" t="s">
        <v>106</v>
      </c>
      <c r="F85" s="69">
        <v>1</v>
      </c>
      <c r="G85" s="66">
        <v>525275.89</v>
      </c>
      <c r="H85" s="136">
        <f t="shared" si="10"/>
        <v>525275.89</v>
      </c>
      <c r="I85" s="130">
        <f t="shared" si="11"/>
        <v>588308.99680000008</v>
      </c>
      <c r="J85" s="69" t="s">
        <v>558</v>
      </c>
      <c r="K85" s="134" t="s">
        <v>17</v>
      </c>
      <c r="L85" s="134" t="s">
        <v>14</v>
      </c>
    </row>
    <row r="86" spans="1:12" s="77" customFormat="1" ht="168" customHeight="1">
      <c r="A86" s="20">
        <v>69</v>
      </c>
      <c r="B86" s="76" t="s">
        <v>586</v>
      </c>
      <c r="C86" s="132" t="s">
        <v>13</v>
      </c>
      <c r="D86" s="76" t="s">
        <v>608</v>
      </c>
      <c r="E86" s="69" t="s">
        <v>106</v>
      </c>
      <c r="F86" s="69">
        <v>2</v>
      </c>
      <c r="G86" s="66">
        <v>252349.11</v>
      </c>
      <c r="H86" s="136">
        <f t="shared" si="10"/>
        <v>504698.22</v>
      </c>
      <c r="I86" s="130">
        <f t="shared" si="11"/>
        <v>565262.00640000007</v>
      </c>
      <c r="J86" s="69" t="s">
        <v>411</v>
      </c>
      <c r="K86" s="134" t="s">
        <v>17</v>
      </c>
      <c r="L86" s="134" t="s">
        <v>14</v>
      </c>
    </row>
    <row r="87" spans="1:12" s="77" customFormat="1" ht="271.5" customHeight="1">
      <c r="A87" s="20">
        <v>70</v>
      </c>
      <c r="B87" s="76" t="s">
        <v>587</v>
      </c>
      <c r="C87" s="132" t="s">
        <v>13</v>
      </c>
      <c r="D87" s="76" t="s">
        <v>603</v>
      </c>
      <c r="E87" s="69" t="s">
        <v>106</v>
      </c>
      <c r="F87" s="69">
        <v>1</v>
      </c>
      <c r="G87" s="66">
        <v>496662.5</v>
      </c>
      <c r="H87" s="136">
        <f t="shared" si="10"/>
        <v>496662.5</v>
      </c>
      <c r="I87" s="130">
        <f t="shared" si="11"/>
        <v>556262</v>
      </c>
      <c r="J87" s="69" t="s">
        <v>411</v>
      </c>
      <c r="K87" s="134" t="s">
        <v>17</v>
      </c>
      <c r="L87" s="134" t="s">
        <v>14</v>
      </c>
    </row>
    <row r="88" spans="1:12" s="77" customFormat="1" ht="252.75" customHeight="1">
      <c r="A88" s="20">
        <v>71</v>
      </c>
      <c r="B88" s="76" t="s">
        <v>588</v>
      </c>
      <c r="C88" s="132" t="s">
        <v>13</v>
      </c>
      <c r="D88" s="76" t="s">
        <v>604</v>
      </c>
      <c r="E88" s="69" t="s">
        <v>106</v>
      </c>
      <c r="F88" s="69">
        <v>1</v>
      </c>
      <c r="G88" s="66">
        <v>496662.5</v>
      </c>
      <c r="H88" s="136">
        <f t="shared" si="10"/>
        <v>496662.5</v>
      </c>
      <c r="I88" s="130">
        <f t="shared" si="11"/>
        <v>556262</v>
      </c>
      <c r="J88" s="69" t="s">
        <v>411</v>
      </c>
      <c r="K88" s="134" t="s">
        <v>17</v>
      </c>
      <c r="L88" s="134" t="s">
        <v>14</v>
      </c>
    </row>
    <row r="89" spans="1:12" s="77" customFormat="1" ht="187.5" customHeight="1">
      <c r="A89" s="20">
        <v>72</v>
      </c>
      <c r="B89" s="76" t="s">
        <v>589</v>
      </c>
      <c r="C89" s="132" t="s">
        <v>13</v>
      </c>
      <c r="D89" s="76" t="s">
        <v>595</v>
      </c>
      <c r="E89" s="69" t="s">
        <v>106</v>
      </c>
      <c r="F89" s="69">
        <v>1</v>
      </c>
      <c r="G89" s="66">
        <v>800853.57</v>
      </c>
      <c r="H89" s="136">
        <f t="shared" si="10"/>
        <v>800853.57</v>
      </c>
      <c r="I89" s="130">
        <f t="shared" si="11"/>
        <v>896955.99840000004</v>
      </c>
      <c r="J89" s="69" t="s">
        <v>411</v>
      </c>
      <c r="K89" s="134" t="s">
        <v>17</v>
      </c>
      <c r="L89" s="134" t="s">
        <v>14</v>
      </c>
    </row>
    <row r="90" spans="1:12" s="77" customFormat="1" ht="167.25" customHeight="1">
      <c r="A90" s="20">
        <v>73</v>
      </c>
      <c r="B90" s="76" t="s">
        <v>590</v>
      </c>
      <c r="C90" s="132" t="s">
        <v>13</v>
      </c>
      <c r="D90" s="76" t="s">
        <v>601</v>
      </c>
      <c r="E90" s="69" t="s">
        <v>106</v>
      </c>
      <c r="F90" s="69">
        <v>3</v>
      </c>
      <c r="G90" s="66">
        <v>257931.25</v>
      </c>
      <c r="H90" s="136">
        <f t="shared" si="10"/>
        <v>773793.75</v>
      </c>
      <c r="I90" s="130">
        <f t="shared" si="11"/>
        <v>866649.00000000012</v>
      </c>
      <c r="J90" s="69" t="s">
        <v>411</v>
      </c>
      <c r="K90" s="134" t="s">
        <v>17</v>
      </c>
      <c r="L90" s="134" t="s">
        <v>14</v>
      </c>
    </row>
    <row r="91" spans="1:12" s="77" customFormat="1" ht="198" customHeight="1">
      <c r="A91" s="20">
        <v>74</v>
      </c>
      <c r="B91" s="76" t="s">
        <v>591</v>
      </c>
      <c r="C91" s="132" t="s">
        <v>13</v>
      </c>
      <c r="D91" s="76" t="s">
        <v>605</v>
      </c>
      <c r="E91" s="69" t="s">
        <v>106</v>
      </c>
      <c r="F91" s="69">
        <v>1</v>
      </c>
      <c r="G91" s="66">
        <v>340056.25</v>
      </c>
      <c r="H91" s="136">
        <f t="shared" si="10"/>
        <v>340056.25</v>
      </c>
      <c r="I91" s="130">
        <f t="shared" si="11"/>
        <v>380863.00000000006</v>
      </c>
      <c r="J91" s="69" t="s">
        <v>411</v>
      </c>
      <c r="K91" s="134" t="s">
        <v>17</v>
      </c>
      <c r="L91" s="134" t="s">
        <v>14</v>
      </c>
    </row>
    <row r="92" spans="1:12" s="77" customFormat="1" ht="322.5" customHeight="1">
      <c r="A92" s="20">
        <v>75</v>
      </c>
      <c r="B92" s="76" t="s">
        <v>592</v>
      </c>
      <c r="C92" s="132" t="s">
        <v>13</v>
      </c>
      <c r="D92" s="76" t="s">
        <v>606</v>
      </c>
      <c r="E92" s="69" t="s">
        <v>11</v>
      </c>
      <c r="F92" s="69">
        <v>1</v>
      </c>
      <c r="G92" s="66">
        <v>881345.54</v>
      </c>
      <c r="H92" s="136">
        <f t="shared" si="10"/>
        <v>881345.54</v>
      </c>
      <c r="I92" s="130">
        <f t="shared" si="11"/>
        <v>987107.00480000011</v>
      </c>
      <c r="J92" s="69" t="s">
        <v>411</v>
      </c>
      <c r="K92" s="134" t="s">
        <v>17</v>
      </c>
      <c r="L92" s="134" t="s">
        <v>14</v>
      </c>
    </row>
    <row r="93" spans="1:12" s="77" customFormat="1" ht="219.75" customHeight="1">
      <c r="A93" s="20">
        <v>76</v>
      </c>
      <c r="B93" s="76" t="s">
        <v>592</v>
      </c>
      <c r="C93" s="132" t="s">
        <v>13</v>
      </c>
      <c r="D93" s="76" t="s">
        <v>607</v>
      </c>
      <c r="E93" s="69" t="s">
        <v>11</v>
      </c>
      <c r="F93" s="69">
        <v>1</v>
      </c>
      <c r="G93" s="66">
        <v>961096.43</v>
      </c>
      <c r="H93" s="136">
        <f t="shared" si="10"/>
        <v>961096.43</v>
      </c>
      <c r="I93" s="130">
        <f t="shared" si="11"/>
        <v>1076428.0016000001</v>
      </c>
      <c r="J93" s="69" t="s">
        <v>411</v>
      </c>
      <c r="K93" s="134" t="s">
        <v>17</v>
      </c>
      <c r="L93" s="134" t="s">
        <v>14</v>
      </c>
    </row>
    <row r="94" spans="1:12" s="77" customFormat="1" ht="217.5" customHeight="1">
      <c r="A94" s="20">
        <v>77</v>
      </c>
      <c r="B94" s="76" t="s">
        <v>613</v>
      </c>
      <c r="C94" s="132" t="s">
        <v>13</v>
      </c>
      <c r="D94" s="76" t="s">
        <v>618</v>
      </c>
      <c r="E94" s="69" t="s">
        <v>106</v>
      </c>
      <c r="F94" s="69">
        <v>2</v>
      </c>
      <c r="G94" s="66">
        <v>2052679</v>
      </c>
      <c r="H94" s="136">
        <f t="shared" si="10"/>
        <v>4105358</v>
      </c>
      <c r="I94" s="130">
        <f t="shared" si="11"/>
        <v>4598000.9600000009</v>
      </c>
      <c r="J94" s="69" t="s">
        <v>294</v>
      </c>
      <c r="K94" s="134" t="s">
        <v>17</v>
      </c>
      <c r="L94" s="134" t="s">
        <v>14</v>
      </c>
    </row>
    <row r="95" spans="1:12" s="77" customFormat="1" ht="128.25" customHeight="1">
      <c r="A95" s="20">
        <v>78</v>
      </c>
      <c r="B95" s="76" t="s">
        <v>614</v>
      </c>
      <c r="C95" s="132" t="s">
        <v>13</v>
      </c>
      <c r="D95" s="76" t="s">
        <v>616</v>
      </c>
      <c r="E95" s="69" t="s">
        <v>106</v>
      </c>
      <c r="F95" s="69">
        <v>4</v>
      </c>
      <c r="G95" s="66">
        <v>1106487</v>
      </c>
      <c r="H95" s="136">
        <f t="shared" si="10"/>
        <v>4425948</v>
      </c>
      <c r="I95" s="130">
        <f t="shared" si="11"/>
        <v>4957061.7600000007</v>
      </c>
      <c r="J95" s="69" t="s">
        <v>294</v>
      </c>
      <c r="K95" s="134" t="s">
        <v>17</v>
      </c>
      <c r="L95" s="134" t="s">
        <v>14</v>
      </c>
    </row>
    <row r="96" spans="1:12" s="77" customFormat="1" ht="271.5" customHeight="1">
      <c r="A96" s="129">
        <v>79</v>
      </c>
      <c r="B96" s="76" t="s">
        <v>615</v>
      </c>
      <c r="C96" s="132" t="s">
        <v>99</v>
      </c>
      <c r="D96" s="76" t="s">
        <v>617</v>
      </c>
      <c r="E96" s="69" t="s">
        <v>11</v>
      </c>
      <c r="F96" s="69">
        <v>1</v>
      </c>
      <c r="G96" s="66">
        <v>23439910</v>
      </c>
      <c r="H96" s="136">
        <f t="shared" si="10"/>
        <v>23439910</v>
      </c>
      <c r="I96" s="130">
        <f t="shared" si="11"/>
        <v>26252699.200000003</v>
      </c>
      <c r="J96" s="69" t="s">
        <v>294</v>
      </c>
      <c r="K96" s="134" t="s">
        <v>17</v>
      </c>
      <c r="L96" s="134" t="s">
        <v>14</v>
      </c>
    </row>
    <row r="97" spans="1:12" s="77" customFormat="1" ht="141" customHeight="1">
      <c r="A97" s="129">
        <v>80</v>
      </c>
      <c r="B97" s="76" t="s">
        <v>622</v>
      </c>
      <c r="C97" s="69" t="s">
        <v>13</v>
      </c>
      <c r="D97" s="76" t="s">
        <v>623</v>
      </c>
      <c r="E97" s="69" t="s">
        <v>106</v>
      </c>
      <c r="F97" s="69">
        <v>1</v>
      </c>
      <c r="G97" s="66">
        <v>372262</v>
      </c>
      <c r="H97" s="150">
        <f t="shared" si="10"/>
        <v>372262</v>
      </c>
      <c r="I97" s="144">
        <f t="shared" si="11"/>
        <v>416933.44000000006</v>
      </c>
      <c r="J97" s="69" t="s">
        <v>84</v>
      </c>
      <c r="K97" s="148" t="s">
        <v>17</v>
      </c>
      <c r="L97" s="148" t="s">
        <v>14</v>
      </c>
    </row>
    <row r="98" spans="1:12" s="77" customFormat="1" ht="141" customHeight="1">
      <c r="A98" s="20">
        <v>81</v>
      </c>
      <c r="B98" s="153" t="s">
        <v>627</v>
      </c>
      <c r="C98" s="69" t="s">
        <v>13</v>
      </c>
      <c r="D98" s="70" t="s">
        <v>628</v>
      </c>
      <c r="E98" s="153" t="s">
        <v>11</v>
      </c>
      <c r="F98" s="69">
        <v>1</v>
      </c>
      <c r="G98" s="152">
        <v>474375</v>
      </c>
      <c r="H98" s="66">
        <f>F98*G98</f>
        <v>474375</v>
      </c>
      <c r="I98" s="144">
        <f t="shared" si="11"/>
        <v>531300</v>
      </c>
      <c r="J98" s="69" t="s">
        <v>84</v>
      </c>
      <c r="K98" s="148" t="s">
        <v>17</v>
      </c>
      <c r="L98" s="148" t="s">
        <v>14</v>
      </c>
    </row>
    <row r="99" spans="1:12" s="77" customFormat="1" ht="141" customHeight="1">
      <c r="A99" s="20">
        <v>82</v>
      </c>
      <c r="B99" s="153" t="s">
        <v>629</v>
      </c>
      <c r="C99" s="69" t="s">
        <v>13</v>
      </c>
      <c r="D99" s="70" t="s">
        <v>648</v>
      </c>
      <c r="E99" s="153" t="s">
        <v>106</v>
      </c>
      <c r="F99" s="69">
        <v>1</v>
      </c>
      <c r="G99" s="152">
        <v>974375</v>
      </c>
      <c r="H99" s="66">
        <f t="shared" ref="H99:H109" si="12">F99*G99</f>
        <v>974375</v>
      </c>
      <c r="I99" s="144">
        <f t="shared" si="11"/>
        <v>1091300</v>
      </c>
      <c r="J99" s="69" t="s">
        <v>84</v>
      </c>
      <c r="K99" s="148" t="s">
        <v>17</v>
      </c>
      <c r="L99" s="148" t="s">
        <v>14</v>
      </c>
    </row>
    <row r="100" spans="1:12" s="77" customFormat="1" ht="141" customHeight="1">
      <c r="A100" s="20">
        <v>83</v>
      </c>
      <c r="B100" s="69" t="s">
        <v>630</v>
      </c>
      <c r="C100" s="69" t="s">
        <v>13</v>
      </c>
      <c r="D100" s="151" t="s">
        <v>631</v>
      </c>
      <c r="E100" s="153" t="s">
        <v>106</v>
      </c>
      <c r="F100" s="69">
        <v>1</v>
      </c>
      <c r="G100" s="152">
        <v>150625</v>
      </c>
      <c r="H100" s="66">
        <f t="shared" si="12"/>
        <v>150625</v>
      </c>
      <c r="I100" s="144">
        <f t="shared" si="11"/>
        <v>168700.00000000003</v>
      </c>
      <c r="J100" s="69" t="s">
        <v>84</v>
      </c>
      <c r="K100" s="148" t="s">
        <v>17</v>
      </c>
      <c r="L100" s="148" t="s">
        <v>14</v>
      </c>
    </row>
    <row r="101" spans="1:12" s="77" customFormat="1" ht="141" customHeight="1">
      <c r="A101" s="129">
        <v>84</v>
      </c>
      <c r="B101" s="69" t="s">
        <v>632</v>
      </c>
      <c r="C101" s="154" t="s">
        <v>13</v>
      </c>
      <c r="D101" s="70" t="s">
        <v>649</v>
      </c>
      <c r="E101" s="155" t="s">
        <v>106</v>
      </c>
      <c r="F101" s="69">
        <v>1</v>
      </c>
      <c r="G101" s="152">
        <v>173750</v>
      </c>
      <c r="H101" s="66">
        <f t="shared" si="12"/>
        <v>173750</v>
      </c>
      <c r="I101" s="144">
        <f t="shared" si="11"/>
        <v>194600.00000000003</v>
      </c>
      <c r="J101" s="69" t="s">
        <v>84</v>
      </c>
      <c r="K101" s="148" t="s">
        <v>17</v>
      </c>
      <c r="L101" s="148" t="s">
        <v>14</v>
      </c>
    </row>
    <row r="102" spans="1:12" s="77" customFormat="1" ht="246.75" customHeight="1">
      <c r="A102" s="20">
        <v>85</v>
      </c>
      <c r="B102" s="69" t="s">
        <v>633</v>
      </c>
      <c r="C102" s="154" t="s">
        <v>13</v>
      </c>
      <c r="D102" s="70" t="s">
        <v>650</v>
      </c>
      <c r="E102" s="155" t="s">
        <v>106</v>
      </c>
      <c r="F102" s="69">
        <v>1</v>
      </c>
      <c r="G102" s="152">
        <v>289375</v>
      </c>
      <c r="H102" s="66">
        <f t="shared" si="12"/>
        <v>289375</v>
      </c>
      <c r="I102" s="144">
        <f t="shared" si="11"/>
        <v>324100.00000000006</v>
      </c>
      <c r="J102" s="69" t="s">
        <v>84</v>
      </c>
      <c r="K102" s="148" t="s">
        <v>17</v>
      </c>
      <c r="L102" s="148" t="s">
        <v>14</v>
      </c>
    </row>
    <row r="103" spans="1:12" s="77" customFormat="1" ht="141" customHeight="1">
      <c r="A103" s="20">
        <v>86</v>
      </c>
      <c r="B103" s="153" t="s">
        <v>634</v>
      </c>
      <c r="C103" s="154" t="s">
        <v>13</v>
      </c>
      <c r="D103" s="69" t="s">
        <v>635</v>
      </c>
      <c r="E103" s="155" t="s">
        <v>106</v>
      </c>
      <c r="F103" s="69">
        <v>1</v>
      </c>
      <c r="G103" s="152">
        <v>903437.5</v>
      </c>
      <c r="H103" s="66">
        <f t="shared" si="12"/>
        <v>903437.5</v>
      </c>
      <c r="I103" s="144">
        <f t="shared" si="11"/>
        <v>1011850.0000000001</v>
      </c>
      <c r="J103" s="69" t="s">
        <v>84</v>
      </c>
      <c r="K103" s="148" t="s">
        <v>17</v>
      </c>
      <c r="L103" s="148" t="s">
        <v>14</v>
      </c>
    </row>
    <row r="104" spans="1:12" s="77" customFormat="1" ht="141" customHeight="1">
      <c r="A104" s="20">
        <v>87</v>
      </c>
      <c r="B104" s="153" t="s">
        <v>636</v>
      </c>
      <c r="C104" s="154" t="s">
        <v>13</v>
      </c>
      <c r="D104" s="69" t="s">
        <v>651</v>
      </c>
      <c r="E104" s="155" t="s">
        <v>106</v>
      </c>
      <c r="F104" s="69">
        <v>1</v>
      </c>
      <c r="G104" s="152">
        <v>916875</v>
      </c>
      <c r="H104" s="66">
        <f t="shared" si="12"/>
        <v>916875</v>
      </c>
      <c r="I104" s="144">
        <f t="shared" si="11"/>
        <v>1026900.0000000001</v>
      </c>
      <c r="J104" s="69" t="s">
        <v>84</v>
      </c>
      <c r="K104" s="148" t="s">
        <v>17</v>
      </c>
      <c r="L104" s="148" t="s">
        <v>14</v>
      </c>
    </row>
    <row r="105" spans="1:12" s="77" customFormat="1" ht="141" customHeight="1">
      <c r="A105" s="129">
        <v>88</v>
      </c>
      <c r="B105" s="70" t="s">
        <v>637</v>
      </c>
      <c r="C105" s="154" t="s">
        <v>13</v>
      </c>
      <c r="D105" s="69" t="s">
        <v>646</v>
      </c>
      <c r="E105" s="155" t="s">
        <v>11</v>
      </c>
      <c r="F105" s="69">
        <v>1</v>
      </c>
      <c r="G105" s="152">
        <v>260312.5</v>
      </c>
      <c r="H105" s="66">
        <f t="shared" si="12"/>
        <v>260312.5</v>
      </c>
      <c r="I105" s="144">
        <f t="shared" si="11"/>
        <v>291550</v>
      </c>
      <c r="J105" s="69" t="s">
        <v>84</v>
      </c>
      <c r="K105" s="148" t="s">
        <v>17</v>
      </c>
      <c r="L105" s="148" t="s">
        <v>14</v>
      </c>
    </row>
    <row r="106" spans="1:12" s="77" customFormat="1" ht="92.25" customHeight="1">
      <c r="A106" s="20">
        <v>89</v>
      </c>
      <c r="B106" s="69" t="s">
        <v>638</v>
      </c>
      <c r="C106" s="154" t="s">
        <v>13</v>
      </c>
      <c r="D106" s="69" t="s">
        <v>639</v>
      </c>
      <c r="E106" s="156" t="s">
        <v>16</v>
      </c>
      <c r="F106" s="69">
        <v>1</v>
      </c>
      <c r="G106" s="152">
        <v>73437.5</v>
      </c>
      <c r="H106" s="66">
        <f t="shared" si="12"/>
        <v>73437.5</v>
      </c>
      <c r="I106" s="144">
        <f t="shared" si="11"/>
        <v>82250.000000000015</v>
      </c>
      <c r="J106" s="69" t="s">
        <v>84</v>
      </c>
      <c r="K106" s="148" t="s">
        <v>17</v>
      </c>
      <c r="L106" s="148" t="s">
        <v>14</v>
      </c>
    </row>
    <row r="107" spans="1:12" s="77" customFormat="1" ht="81.75" customHeight="1">
      <c r="A107" s="20">
        <v>90</v>
      </c>
      <c r="B107" s="69" t="s">
        <v>638</v>
      </c>
      <c r="C107" s="154" t="s">
        <v>13</v>
      </c>
      <c r="D107" s="69" t="s">
        <v>640</v>
      </c>
      <c r="E107" s="156" t="s">
        <v>16</v>
      </c>
      <c r="F107" s="69">
        <v>1</v>
      </c>
      <c r="G107" s="152">
        <v>43437.5</v>
      </c>
      <c r="H107" s="66">
        <f t="shared" si="12"/>
        <v>43437.5</v>
      </c>
      <c r="I107" s="144">
        <f t="shared" si="11"/>
        <v>48650.000000000007</v>
      </c>
      <c r="J107" s="69" t="s">
        <v>84</v>
      </c>
      <c r="K107" s="148" t="s">
        <v>17</v>
      </c>
      <c r="L107" s="148" t="s">
        <v>14</v>
      </c>
    </row>
    <row r="108" spans="1:12" s="77" customFormat="1" ht="106.5" customHeight="1">
      <c r="A108" s="20">
        <v>91</v>
      </c>
      <c r="B108" s="69" t="s">
        <v>641</v>
      </c>
      <c r="C108" s="154" t="s">
        <v>13</v>
      </c>
      <c r="D108" s="69" t="s">
        <v>642</v>
      </c>
      <c r="E108" s="156" t="s">
        <v>16</v>
      </c>
      <c r="F108" s="153">
        <v>1</v>
      </c>
      <c r="G108" s="152">
        <v>355000</v>
      </c>
      <c r="H108" s="66">
        <f t="shared" si="12"/>
        <v>355000</v>
      </c>
      <c r="I108" s="144">
        <f t="shared" si="11"/>
        <v>397600.00000000006</v>
      </c>
      <c r="J108" s="69" t="s">
        <v>84</v>
      </c>
      <c r="K108" s="148" t="s">
        <v>17</v>
      </c>
      <c r="L108" s="148" t="s">
        <v>14</v>
      </c>
    </row>
    <row r="109" spans="1:12" s="77" customFormat="1" ht="141" customHeight="1">
      <c r="A109" s="129">
        <v>92</v>
      </c>
      <c r="B109" s="69" t="s">
        <v>643</v>
      </c>
      <c r="C109" s="154" t="s">
        <v>13</v>
      </c>
      <c r="D109" s="69" t="s">
        <v>647</v>
      </c>
      <c r="E109" s="156" t="s">
        <v>16</v>
      </c>
      <c r="F109" s="153">
        <v>4</v>
      </c>
      <c r="G109" s="152">
        <v>45625</v>
      </c>
      <c r="H109" s="66">
        <f t="shared" si="12"/>
        <v>182500</v>
      </c>
      <c r="I109" s="144">
        <f t="shared" si="11"/>
        <v>204400.00000000003</v>
      </c>
      <c r="J109" s="69" t="s">
        <v>84</v>
      </c>
      <c r="K109" s="148" t="s">
        <v>17</v>
      </c>
      <c r="L109" s="148" t="s">
        <v>14</v>
      </c>
    </row>
    <row r="110" spans="1:12" s="77" customFormat="1" ht="141" customHeight="1">
      <c r="A110" s="20">
        <v>93</v>
      </c>
      <c r="B110" s="69" t="s">
        <v>644</v>
      </c>
      <c r="C110" s="154" t="s">
        <v>13</v>
      </c>
      <c r="D110" s="69" t="s">
        <v>645</v>
      </c>
      <c r="E110" s="156" t="s">
        <v>16</v>
      </c>
      <c r="F110" s="153">
        <v>4</v>
      </c>
      <c r="G110" s="152">
        <v>16875</v>
      </c>
      <c r="H110" s="66">
        <f t="shared" ref="H110:H115" si="13">F110*G110</f>
        <v>67500</v>
      </c>
      <c r="I110" s="144">
        <f t="shared" si="11"/>
        <v>75600</v>
      </c>
      <c r="J110" s="69" t="s">
        <v>84</v>
      </c>
      <c r="K110" s="148" t="s">
        <v>17</v>
      </c>
      <c r="L110" s="148" t="s">
        <v>14</v>
      </c>
    </row>
    <row r="111" spans="1:12" s="77" customFormat="1" ht="236.25" customHeight="1">
      <c r="A111" s="20">
        <v>94</v>
      </c>
      <c r="B111" s="69" t="s">
        <v>653</v>
      </c>
      <c r="C111" s="69" t="s">
        <v>99</v>
      </c>
      <c r="D111" s="69" t="s">
        <v>654</v>
      </c>
      <c r="E111" s="69" t="s">
        <v>11</v>
      </c>
      <c r="F111" s="153">
        <v>1</v>
      </c>
      <c r="G111" s="152">
        <v>35142857</v>
      </c>
      <c r="H111" s="145">
        <f t="shared" si="13"/>
        <v>35142857</v>
      </c>
      <c r="I111" s="144">
        <f t="shared" si="11"/>
        <v>39359999.840000004</v>
      </c>
      <c r="J111" s="69" t="s">
        <v>126</v>
      </c>
      <c r="K111" s="148" t="s">
        <v>17</v>
      </c>
      <c r="L111" s="148" t="s">
        <v>14</v>
      </c>
    </row>
    <row r="112" spans="1:12" s="77" customFormat="1" ht="204" customHeight="1">
      <c r="A112" s="20">
        <v>95</v>
      </c>
      <c r="B112" s="69" t="s">
        <v>657</v>
      </c>
      <c r="C112" s="69" t="s">
        <v>13</v>
      </c>
      <c r="D112" s="69" t="s">
        <v>658</v>
      </c>
      <c r="E112" s="69" t="s">
        <v>106</v>
      </c>
      <c r="F112" s="153">
        <v>1</v>
      </c>
      <c r="G112" s="158">
        <v>2297611</v>
      </c>
      <c r="H112" s="164">
        <f t="shared" si="13"/>
        <v>2297611</v>
      </c>
      <c r="I112" s="157">
        <f t="shared" si="11"/>
        <v>2573324.3200000003</v>
      </c>
      <c r="J112" s="69" t="s">
        <v>84</v>
      </c>
      <c r="K112" s="160" t="s">
        <v>17</v>
      </c>
      <c r="L112" s="160" t="s">
        <v>14</v>
      </c>
    </row>
    <row r="113" spans="1:12" s="77" customFormat="1" ht="144.75" customHeight="1">
      <c r="A113" s="129">
        <v>96</v>
      </c>
      <c r="B113" s="69" t="s">
        <v>659</v>
      </c>
      <c r="C113" s="69" t="s">
        <v>13</v>
      </c>
      <c r="D113" s="69" t="s">
        <v>670</v>
      </c>
      <c r="E113" s="69" t="s">
        <v>11</v>
      </c>
      <c r="F113" s="153">
        <v>2</v>
      </c>
      <c r="G113" s="158">
        <v>385172</v>
      </c>
      <c r="H113" s="164">
        <f t="shared" si="13"/>
        <v>770344</v>
      </c>
      <c r="I113" s="157">
        <f t="shared" si="11"/>
        <v>862785.28</v>
      </c>
      <c r="J113" s="161" t="s">
        <v>660</v>
      </c>
      <c r="K113" s="160" t="s">
        <v>17</v>
      </c>
      <c r="L113" s="160" t="s">
        <v>14</v>
      </c>
    </row>
    <row r="114" spans="1:12" s="77" customFormat="1" ht="147.75" customHeight="1">
      <c r="A114" s="20">
        <v>97</v>
      </c>
      <c r="B114" s="69" t="s">
        <v>662</v>
      </c>
      <c r="C114" s="69" t="s">
        <v>13</v>
      </c>
      <c r="D114" s="69" t="s">
        <v>663</v>
      </c>
      <c r="E114" s="69" t="s">
        <v>106</v>
      </c>
      <c r="F114" s="153">
        <v>1</v>
      </c>
      <c r="G114" s="158">
        <v>1555296</v>
      </c>
      <c r="H114" s="164">
        <f t="shared" si="13"/>
        <v>1555296</v>
      </c>
      <c r="I114" s="157">
        <f t="shared" si="11"/>
        <v>1741931.5200000003</v>
      </c>
      <c r="J114" s="69" t="s">
        <v>84</v>
      </c>
      <c r="K114" s="160" t="s">
        <v>17</v>
      </c>
      <c r="L114" s="160" t="s">
        <v>14</v>
      </c>
    </row>
    <row r="115" spans="1:12" s="77" customFormat="1" ht="200.25" customHeight="1">
      <c r="A115" s="20">
        <v>98</v>
      </c>
      <c r="B115" s="69" t="s">
        <v>671</v>
      </c>
      <c r="C115" s="69" t="s">
        <v>13</v>
      </c>
      <c r="D115" s="69" t="s">
        <v>672</v>
      </c>
      <c r="E115" s="69" t="s">
        <v>106</v>
      </c>
      <c r="F115" s="153">
        <v>4</v>
      </c>
      <c r="G115" s="158">
        <v>1254529</v>
      </c>
      <c r="H115" s="164">
        <f t="shared" si="13"/>
        <v>5018116</v>
      </c>
      <c r="I115" s="157">
        <f t="shared" si="11"/>
        <v>5620289.9200000009</v>
      </c>
      <c r="J115" s="161" t="s">
        <v>84</v>
      </c>
      <c r="K115" s="160" t="s">
        <v>17</v>
      </c>
      <c r="L115" s="160" t="s">
        <v>14</v>
      </c>
    </row>
    <row r="116" spans="1:12" s="84" customFormat="1" ht="28.5" customHeight="1">
      <c r="A116" s="114"/>
      <c r="B116" s="198" t="s">
        <v>29</v>
      </c>
      <c r="C116" s="199"/>
      <c r="D116" s="199"/>
      <c r="E116" s="199"/>
      <c r="F116" s="199"/>
      <c r="G116" s="200"/>
      <c r="H116" s="139">
        <f>SUM(H12:H115)</f>
        <v>840190743.00285709</v>
      </c>
      <c r="I116" s="90">
        <f>SUM(I12:I115)</f>
        <v>941013632.16320026</v>
      </c>
      <c r="J116" s="115"/>
      <c r="K116" s="115"/>
      <c r="L116" s="115"/>
    </row>
    <row r="117" spans="1:12" s="25" customFormat="1" ht="28.5" customHeight="1">
      <c r="A117" s="44"/>
      <c r="B117" s="195" t="s">
        <v>38</v>
      </c>
      <c r="C117" s="196"/>
      <c r="D117" s="196"/>
      <c r="E117" s="196"/>
      <c r="F117" s="196"/>
      <c r="G117" s="196"/>
      <c r="H117" s="196"/>
      <c r="I117" s="196"/>
      <c r="J117" s="196"/>
      <c r="K117" s="196"/>
      <c r="L117" s="197"/>
    </row>
    <row r="118" spans="1:12" ht="221.25" customHeight="1">
      <c r="A118" s="91">
        <v>1</v>
      </c>
      <c r="B118" s="141" t="s">
        <v>358</v>
      </c>
      <c r="C118" s="142" t="s">
        <v>13</v>
      </c>
      <c r="D118" s="141" t="s">
        <v>359</v>
      </c>
      <c r="E118" s="1" t="s">
        <v>77</v>
      </c>
      <c r="F118" s="1">
        <v>1</v>
      </c>
      <c r="G118" s="143"/>
      <c r="H118" s="143">
        <v>2407560</v>
      </c>
      <c r="I118" s="143">
        <f>H118*1.12</f>
        <v>2696467.2</v>
      </c>
      <c r="J118" s="141" t="s">
        <v>84</v>
      </c>
      <c r="K118" s="141"/>
      <c r="L118" s="142" t="s">
        <v>14</v>
      </c>
    </row>
    <row r="119" spans="1:12" ht="221.25" customHeight="1">
      <c r="A119" s="91">
        <v>2</v>
      </c>
      <c r="B119" s="141" t="s">
        <v>351</v>
      </c>
      <c r="C119" s="142" t="s">
        <v>13</v>
      </c>
      <c r="D119" s="146" t="s">
        <v>652</v>
      </c>
      <c r="E119" s="1" t="s">
        <v>77</v>
      </c>
      <c r="F119" s="1">
        <v>1</v>
      </c>
      <c r="G119" s="148"/>
      <c r="H119" s="148">
        <v>1900000</v>
      </c>
      <c r="I119" s="148">
        <f>H119*1.12</f>
        <v>2128000</v>
      </c>
      <c r="J119" s="141" t="s">
        <v>84</v>
      </c>
      <c r="K119" s="141"/>
      <c r="L119" s="142" t="s">
        <v>14</v>
      </c>
    </row>
    <row r="120" spans="1:12" s="57" customFormat="1" ht="189" customHeight="1">
      <c r="A120" s="100">
        <v>3</v>
      </c>
      <c r="B120" s="53" t="s">
        <v>365</v>
      </c>
      <c r="C120" s="53" t="s">
        <v>13</v>
      </c>
      <c r="D120" s="53" t="s">
        <v>366</v>
      </c>
      <c r="E120" s="54" t="s">
        <v>77</v>
      </c>
      <c r="F120" s="53">
        <v>1</v>
      </c>
      <c r="G120" s="56"/>
      <c r="H120" s="56">
        <v>2098214</v>
      </c>
      <c r="I120" s="56">
        <f>H120*1.12</f>
        <v>2349999.6800000002</v>
      </c>
      <c r="J120" s="53" t="s">
        <v>84</v>
      </c>
      <c r="K120" s="53"/>
      <c r="L120" s="58" t="s">
        <v>14</v>
      </c>
    </row>
    <row r="121" spans="1:12" s="25" customFormat="1" ht="28.5" customHeight="1">
      <c r="A121" s="23"/>
      <c r="B121" s="192" t="s">
        <v>39</v>
      </c>
      <c r="C121" s="193"/>
      <c r="D121" s="193"/>
      <c r="E121" s="193"/>
      <c r="F121" s="193"/>
      <c r="G121" s="194"/>
      <c r="H121" s="2">
        <f>SUM(H118:H120)</f>
        <v>6405774</v>
      </c>
      <c r="I121" s="2">
        <f>SUM(I118:I120)</f>
        <v>7174466.8800000008</v>
      </c>
      <c r="J121" s="24"/>
      <c r="K121" s="24"/>
      <c r="L121" s="24"/>
    </row>
    <row r="122" spans="1:12" s="25" customFormat="1" ht="23.25" customHeight="1">
      <c r="A122" s="26"/>
      <c r="B122" s="201" t="s">
        <v>28</v>
      </c>
      <c r="C122" s="202"/>
      <c r="D122" s="202"/>
      <c r="E122" s="202"/>
      <c r="F122" s="202"/>
      <c r="G122" s="202"/>
      <c r="H122" s="202"/>
      <c r="I122" s="202"/>
      <c r="J122" s="202"/>
      <c r="K122" s="202"/>
      <c r="L122" s="203"/>
    </row>
    <row r="123" spans="1:12" ht="117.75" customHeight="1">
      <c r="A123" s="91">
        <v>1</v>
      </c>
      <c r="B123" s="1" t="s">
        <v>67</v>
      </c>
      <c r="C123" s="104" t="s">
        <v>13</v>
      </c>
      <c r="D123" s="1" t="s">
        <v>401</v>
      </c>
      <c r="E123" s="103" t="s">
        <v>10</v>
      </c>
      <c r="F123" s="101">
        <v>1</v>
      </c>
      <c r="G123" s="127"/>
      <c r="H123" s="19">
        <v>1875000</v>
      </c>
      <c r="I123" s="19">
        <f>H123*1.12</f>
        <v>2100000</v>
      </c>
      <c r="J123" s="53" t="s">
        <v>396</v>
      </c>
      <c r="K123" s="103"/>
      <c r="L123" s="104" t="s">
        <v>14</v>
      </c>
    </row>
    <row r="124" spans="1:12" ht="51.75" customHeight="1">
      <c r="A124" s="91">
        <v>2</v>
      </c>
      <c r="B124" s="20" t="s">
        <v>40</v>
      </c>
      <c r="C124" s="104" t="s">
        <v>13</v>
      </c>
      <c r="D124" s="20" t="s">
        <v>68</v>
      </c>
      <c r="E124" s="106" t="s">
        <v>10</v>
      </c>
      <c r="F124" s="106">
        <v>1</v>
      </c>
      <c r="G124" s="19"/>
      <c r="H124" s="19">
        <v>2823080</v>
      </c>
      <c r="I124" s="19">
        <f t="shared" ref="I124:I132" si="14">H124*1.12</f>
        <v>3161849.6</v>
      </c>
      <c r="J124" s="103" t="s">
        <v>41</v>
      </c>
      <c r="K124" s="103"/>
      <c r="L124" s="104" t="s">
        <v>15</v>
      </c>
    </row>
    <row r="125" spans="1:12" ht="47.25" customHeight="1">
      <c r="A125" s="91">
        <v>3</v>
      </c>
      <c r="B125" s="103" t="s">
        <v>21</v>
      </c>
      <c r="C125" s="104" t="s">
        <v>13</v>
      </c>
      <c r="D125" s="103" t="s">
        <v>46</v>
      </c>
      <c r="E125" s="106" t="s">
        <v>10</v>
      </c>
      <c r="F125" s="106">
        <v>1</v>
      </c>
      <c r="G125" s="19"/>
      <c r="H125" s="19">
        <v>2640000</v>
      </c>
      <c r="I125" s="19">
        <f t="shared" si="14"/>
        <v>2956800.0000000005</v>
      </c>
      <c r="J125" s="103" t="s">
        <v>60</v>
      </c>
      <c r="K125" s="103"/>
      <c r="L125" s="104" t="s">
        <v>47</v>
      </c>
    </row>
    <row r="126" spans="1:12" ht="67.5" customHeight="1">
      <c r="A126" s="91">
        <v>4</v>
      </c>
      <c r="B126" s="103" t="s">
        <v>12</v>
      </c>
      <c r="C126" s="104" t="s">
        <v>13</v>
      </c>
      <c r="D126" s="103" t="s">
        <v>48</v>
      </c>
      <c r="E126" s="106" t="s">
        <v>10</v>
      </c>
      <c r="F126" s="106">
        <v>1</v>
      </c>
      <c r="G126" s="19"/>
      <c r="H126" s="19">
        <v>2520000</v>
      </c>
      <c r="I126" s="19">
        <f t="shared" si="14"/>
        <v>2822400.0000000005</v>
      </c>
      <c r="J126" s="103" t="s">
        <v>60</v>
      </c>
      <c r="K126" s="103"/>
      <c r="L126" s="104" t="s">
        <v>49</v>
      </c>
    </row>
    <row r="127" spans="1:12" ht="72" customHeight="1">
      <c r="A127" s="91">
        <v>5</v>
      </c>
      <c r="B127" s="103" t="s">
        <v>26</v>
      </c>
      <c r="C127" s="103" t="s">
        <v>13</v>
      </c>
      <c r="D127" s="103" t="s">
        <v>50</v>
      </c>
      <c r="E127" s="103" t="s">
        <v>10</v>
      </c>
      <c r="F127" s="103">
        <v>1</v>
      </c>
      <c r="G127" s="127"/>
      <c r="H127" s="27">
        <v>1031100</v>
      </c>
      <c r="I127" s="102">
        <f t="shared" si="14"/>
        <v>1154832</v>
      </c>
      <c r="J127" s="103" t="s">
        <v>61</v>
      </c>
      <c r="K127" s="103"/>
      <c r="L127" s="103" t="s">
        <v>14</v>
      </c>
    </row>
    <row r="128" spans="1:12" ht="114" customHeight="1">
      <c r="A128" s="91">
        <v>6</v>
      </c>
      <c r="B128" s="103" t="s">
        <v>69</v>
      </c>
      <c r="C128" s="104" t="s">
        <v>13</v>
      </c>
      <c r="D128" s="103" t="s">
        <v>324</v>
      </c>
      <c r="E128" s="103" t="s">
        <v>10</v>
      </c>
      <c r="F128" s="103">
        <v>1</v>
      </c>
      <c r="G128" s="127"/>
      <c r="H128" s="19">
        <v>339286</v>
      </c>
      <c r="I128" s="19">
        <f t="shared" si="14"/>
        <v>380000.32000000007</v>
      </c>
      <c r="J128" s="103" t="s">
        <v>55</v>
      </c>
      <c r="K128" s="103"/>
      <c r="L128" s="103" t="s">
        <v>14</v>
      </c>
    </row>
    <row r="129" spans="1:12" ht="105" customHeight="1">
      <c r="A129" s="91">
        <v>7</v>
      </c>
      <c r="B129" s="103" t="s">
        <v>56</v>
      </c>
      <c r="C129" s="104" t="s">
        <v>13</v>
      </c>
      <c r="D129" s="103" t="s">
        <v>323</v>
      </c>
      <c r="E129" s="103" t="s">
        <v>10</v>
      </c>
      <c r="F129" s="103">
        <v>1</v>
      </c>
      <c r="G129" s="127"/>
      <c r="H129" s="19">
        <v>3750000</v>
      </c>
      <c r="I129" s="19">
        <f t="shared" si="14"/>
        <v>4200000</v>
      </c>
      <c r="J129" s="103" t="s">
        <v>61</v>
      </c>
      <c r="K129" s="103"/>
      <c r="L129" s="103" t="s">
        <v>14</v>
      </c>
    </row>
    <row r="130" spans="1:12" s="57" customFormat="1" ht="222.75" customHeight="1">
      <c r="A130" s="100">
        <v>8</v>
      </c>
      <c r="B130" s="53" t="s">
        <v>375</v>
      </c>
      <c r="C130" s="58" t="s">
        <v>99</v>
      </c>
      <c r="D130" s="53" t="s">
        <v>382</v>
      </c>
      <c r="E130" s="53" t="s">
        <v>10</v>
      </c>
      <c r="F130" s="53">
        <v>1</v>
      </c>
      <c r="G130" s="56"/>
      <c r="H130" s="59">
        <v>10000000</v>
      </c>
      <c r="I130" s="59">
        <f t="shared" si="14"/>
        <v>11200000.000000002</v>
      </c>
      <c r="J130" s="53" t="s">
        <v>376</v>
      </c>
      <c r="K130" s="53"/>
      <c r="L130" s="53" t="s">
        <v>14</v>
      </c>
    </row>
    <row r="131" spans="1:12" s="67" customFormat="1" ht="222.75" customHeight="1">
      <c r="A131" s="91">
        <v>9</v>
      </c>
      <c r="B131" s="103" t="s">
        <v>530</v>
      </c>
      <c r="C131" s="104" t="s">
        <v>99</v>
      </c>
      <c r="D131" s="103" t="s">
        <v>508</v>
      </c>
      <c r="E131" s="103" t="s">
        <v>10</v>
      </c>
      <c r="F131" s="103">
        <v>1</v>
      </c>
      <c r="G131" s="127"/>
      <c r="H131" s="88">
        <v>8000000</v>
      </c>
      <c r="I131" s="19">
        <f t="shared" si="14"/>
        <v>8960000</v>
      </c>
      <c r="J131" s="103" t="s">
        <v>509</v>
      </c>
      <c r="K131" s="103"/>
      <c r="L131" s="103" t="s">
        <v>15</v>
      </c>
    </row>
    <row r="132" spans="1:12" s="67" customFormat="1" ht="222.75" customHeight="1">
      <c r="A132" s="91">
        <v>10</v>
      </c>
      <c r="B132" s="64" t="s">
        <v>518</v>
      </c>
      <c r="C132" s="104" t="s">
        <v>13</v>
      </c>
      <c r="D132" s="64" t="s">
        <v>519</v>
      </c>
      <c r="E132" s="69" t="s">
        <v>10</v>
      </c>
      <c r="F132" s="65">
        <v>1</v>
      </c>
      <c r="G132" s="66"/>
      <c r="H132" s="66">
        <v>358725</v>
      </c>
      <c r="I132" s="19">
        <f t="shared" si="14"/>
        <v>401772.00000000006</v>
      </c>
      <c r="J132" s="103" t="s">
        <v>520</v>
      </c>
      <c r="K132" s="103"/>
      <c r="L132" s="103" t="s">
        <v>15</v>
      </c>
    </row>
    <row r="133" spans="1:12" s="25" customFormat="1" ht="22.5" customHeight="1">
      <c r="A133" s="28"/>
      <c r="B133" s="189" t="s">
        <v>30</v>
      </c>
      <c r="C133" s="190"/>
      <c r="D133" s="190"/>
      <c r="E133" s="190"/>
      <c r="F133" s="190"/>
      <c r="G133" s="191"/>
      <c r="H133" s="29">
        <f>SUM(H123:H132)</f>
        <v>33337191</v>
      </c>
      <c r="I133" s="29">
        <f>SUM(I123:I132)</f>
        <v>37337653.920000002</v>
      </c>
      <c r="J133" s="24"/>
      <c r="K133" s="24"/>
      <c r="L133" s="24"/>
    </row>
    <row r="134" spans="1:12" s="25" customFormat="1" ht="24" customHeight="1">
      <c r="A134" s="28"/>
      <c r="B134" s="189" t="s">
        <v>31</v>
      </c>
      <c r="C134" s="190"/>
      <c r="D134" s="190"/>
      <c r="E134" s="190"/>
      <c r="F134" s="190"/>
      <c r="G134" s="191"/>
      <c r="H134" s="29">
        <f>H116+H133+H121</f>
        <v>879933708.00285709</v>
      </c>
      <c r="I134" s="29">
        <f>I116+I133+I121</f>
        <v>985525752.96320021</v>
      </c>
      <c r="J134" s="30"/>
      <c r="K134" s="24"/>
      <c r="L134" s="24"/>
    </row>
    <row r="135" spans="1:12" ht="43.5" customHeight="1">
      <c r="A135" s="31"/>
      <c r="B135" s="247" t="s">
        <v>34</v>
      </c>
      <c r="C135" s="248"/>
      <c r="D135" s="248"/>
      <c r="E135" s="248"/>
      <c r="F135" s="248"/>
      <c r="G135" s="248"/>
      <c r="H135" s="248"/>
      <c r="I135" s="248"/>
      <c r="J135" s="248"/>
      <c r="K135" s="248"/>
      <c r="L135" s="249"/>
    </row>
    <row r="136" spans="1:12" s="25" customFormat="1" ht="26.25" customHeight="1">
      <c r="A136" s="32"/>
      <c r="B136" s="201" t="s">
        <v>27</v>
      </c>
      <c r="C136" s="202"/>
      <c r="D136" s="202"/>
      <c r="E136" s="202"/>
      <c r="F136" s="202"/>
      <c r="G136" s="202"/>
      <c r="H136" s="202"/>
      <c r="I136" s="202"/>
      <c r="J136" s="202"/>
      <c r="K136" s="202"/>
      <c r="L136" s="203"/>
    </row>
    <row r="137" spans="1:12" ht="82.5" customHeight="1">
      <c r="A137" s="33">
        <v>1</v>
      </c>
      <c r="B137" s="4" t="s">
        <v>143</v>
      </c>
      <c r="C137" s="104" t="s">
        <v>36</v>
      </c>
      <c r="D137" s="4" t="s">
        <v>210</v>
      </c>
      <c r="E137" s="5" t="s">
        <v>16</v>
      </c>
      <c r="F137" s="101">
        <v>66</v>
      </c>
      <c r="G137" s="127">
        <v>73.288700000000006</v>
      </c>
      <c r="H137" s="19">
        <f t="shared" ref="H137:H200" si="15">F137*G137</f>
        <v>4837.0542000000005</v>
      </c>
      <c r="I137" s="19">
        <f>H137*1.12</f>
        <v>5417.500704000001</v>
      </c>
      <c r="J137" s="103" t="s">
        <v>61</v>
      </c>
      <c r="K137" s="103" t="s">
        <v>17</v>
      </c>
      <c r="L137" s="103" t="s">
        <v>14</v>
      </c>
    </row>
    <row r="138" spans="1:12" ht="72.75" customHeight="1">
      <c r="A138" s="33">
        <v>2</v>
      </c>
      <c r="B138" s="4" t="s">
        <v>144</v>
      </c>
      <c r="C138" s="104" t="s">
        <v>36</v>
      </c>
      <c r="D138" s="4" t="s">
        <v>257</v>
      </c>
      <c r="E138" s="5" t="s">
        <v>16</v>
      </c>
      <c r="F138" s="101">
        <v>197</v>
      </c>
      <c r="G138" s="127">
        <v>340.80360000000002</v>
      </c>
      <c r="H138" s="19">
        <f t="shared" si="15"/>
        <v>67138.309200000003</v>
      </c>
      <c r="I138" s="19">
        <f t="shared" ref="I138:I201" si="16">H138*1.12</f>
        <v>75194.906304000004</v>
      </c>
      <c r="J138" s="103" t="s">
        <v>61</v>
      </c>
      <c r="K138" s="103" t="s">
        <v>17</v>
      </c>
      <c r="L138" s="103" t="s">
        <v>14</v>
      </c>
    </row>
    <row r="139" spans="1:12" ht="60.75" customHeight="1">
      <c r="A139" s="33">
        <v>3</v>
      </c>
      <c r="B139" s="4" t="s">
        <v>145</v>
      </c>
      <c r="C139" s="104" t="s">
        <v>36</v>
      </c>
      <c r="D139" s="4" t="s">
        <v>211</v>
      </c>
      <c r="E139" s="5" t="s">
        <v>16</v>
      </c>
      <c r="F139" s="101">
        <v>394</v>
      </c>
      <c r="G139" s="127">
        <v>299.55360000000002</v>
      </c>
      <c r="H139" s="19">
        <f t="shared" si="15"/>
        <v>118024.11840000001</v>
      </c>
      <c r="I139" s="19">
        <f t="shared" si="16"/>
        <v>132187.01260800002</v>
      </c>
      <c r="J139" s="103" t="s">
        <v>61</v>
      </c>
      <c r="K139" s="103" t="s">
        <v>17</v>
      </c>
      <c r="L139" s="103" t="s">
        <v>14</v>
      </c>
    </row>
    <row r="140" spans="1:12" ht="69" customHeight="1">
      <c r="A140" s="33">
        <v>4</v>
      </c>
      <c r="B140" s="6" t="s">
        <v>146</v>
      </c>
      <c r="C140" s="104" t="s">
        <v>36</v>
      </c>
      <c r="D140" s="6" t="s">
        <v>258</v>
      </c>
      <c r="E140" s="5" t="s">
        <v>16</v>
      </c>
      <c r="F140" s="101">
        <v>985</v>
      </c>
      <c r="G140" s="127">
        <v>343.75</v>
      </c>
      <c r="H140" s="19">
        <f t="shared" si="15"/>
        <v>338593.75</v>
      </c>
      <c r="I140" s="19">
        <f t="shared" si="16"/>
        <v>379225.00000000006</v>
      </c>
      <c r="J140" s="103" t="s">
        <v>61</v>
      </c>
      <c r="K140" s="103" t="s">
        <v>17</v>
      </c>
      <c r="L140" s="103" t="s">
        <v>14</v>
      </c>
    </row>
    <row r="141" spans="1:12" ht="53.25" customHeight="1">
      <c r="A141" s="33">
        <v>5</v>
      </c>
      <c r="B141" s="6" t="s">
        <v>147</v>
      </c>
      <c r="C141" s="104" t="s">
        <v>36</v>
      </c>
      <c r="D141" s="6" t="s">
        <v>212</v>
      </c>
      <c r="E141" s="5" t="s">
        <v>252</v>
      </c>
      <c r="F141" s="10">
        <v>2364</v>
      </c>
      <c r="G141" s="127">
        <v>638.39290000000005</v>
      </c>
      <c r="H141" s="19">
        <f t="shared" si="15"/>
        <v>1509160.8156000001</v>
      </c>
      <c r="I141" s="19">
        <f t="shared" si="16"/>
        <v>1690260.1134720002</v>
      </c>
      <c r="J141" s="103" t="s">
        <v>61</v>
      </c>
      <c r="K141" s="103" t="s">
        <v>17</v>
      </c>
      <c r="L141" s="103" t="s">
        <v>14</v>
      </c>
    </row>
    <row r="142" spans="1:12" ht="48" customHeight="1">
      <c r="A142" s="33">
        <v>6</v>
      </c>
      <c r="B142" s="6" t="s">
        <v>148</v>
      </c>
      <c r="C142" s="104" t="s">
        <v>36</v>
      </c>
      <c r="D142" s="6" t="s">
        <v>148</v>
      </c>
      <c r="E142" s="5" t="s">
        <v>252</v>
      </c>
      <c r="F142" s="101">
        <v>197</v>
      </c>
      <c r="G142" s="127">
        <v>1276.7856999999999</v>
      </c>
      <c r="H142" s="19">
        <f t="shared" si="15"/>
        <v>251526.78289999999</v>
      </c>
      <c r="I142" s="19">
        <f t="shared" si="16"/>
        <v>281709.99684800004</v>
      </c>
      <c r="J142" s="103" t="s">
        <v>61</v>
      </c>
      <c r="K142" s="103" t="s">
        <v>17</v>
      </c>
      <c r="L142" s="103" t="s">
        <v>14</v>
      </c>
    </row>
    <row r="143" spans="1:12" ht="53.25" customHeight="1">
      <c r="A143" s="33">
        <v>7</v>
      </c>
      <c r="B143" s="6" t="s">
        <v>149</v>
      </c>
      <c r="C143" s="104" t="s">
        <v>36</v>
      </c>
      <c r="D143" s="6" t="s">
        <v>213</v>
      </c>
      <c r="E143" s="5" t="s">
        <v>16</v>
      </c>
      <c r="F143" s="101">
        <v>45</v>
      </c>
      <c r="G143" s="127">
        <v>230.8</v>
      </c>
      <c r="H143" s="19">
        <f t="shared" si="15"/>
        <v>10386</v>
      </c>
      <c r="I143" s="19">
        <f t="shared" si="16"/>
        <v>11632.320000000002</v>
      </c>
      <c r="J143" s="103" t="s">
        <v>61</v>
      </c>
      <c r="K143" s="103" t="s">
        <v>17</v>
      </c>
      <c r="L143" s="103" t="s">
        <v>14</v>
      </c>
    </row>
    <row r="144" spans="1:12" ht="58.5" customHeight="1">
      <c r="A144" s="33">
        <v>8</v>
      </c>
      <c r="B144" s="6" t="s">
        <v>150</v>
      </c>
      <c r="C144" s="104" t="s">
        <v>36</v>
      </c>
      <c r="D144" s="6" t="s">
        <v>214</v>
      </c>
      <c r="E144" s="5" t="s">
        <v>16</v>
      </c>
      <c r="F144" s="101">
        <v>90</v>
      </c>
      <c r="G144" s="127">
        <v>44.2</v>
      </c>
      <c r="H144" s="19">
        <f t="shared" si="15"/>
        <v>3978.0000000000005</v>
      </c>
      <c r="I144" s="19">
        <f t="shared" si="16"/>
        <v>4455.3600000000006</v>
      </c>
      <c r="J144" s="103" t="s">
        <v>61</v>
      </c>
      <c r="K144" s="103" t="s">
        <v>17</v>
      </c>
      <c r="L144" s="103" t="s">
        <v>14</v>
      </c>
    </row>
    <row r="145" spans="1:12" ht="57.75" customHeight="1">
      <c r="A145" s="33">
        <v>9</v>
      </c>
      <c r="B145" s="6" t="s">
        <v>151</v>
      </c>
      <c r="C145" s="104" t="s">
        <v>36</v>
      </c>
      <c r="D145" s="6" t="s">
        <v>215</v>
      </c>
      <c r="E145" s="5" t="s">
        <v>16</v>
      </c>
      <c r="F145" s="10">
        <v>6000</v>
      </c>
      <c r="G145" s="127">
        <v>5.8929</v>
      </c>
      <c r="H145" s="19">
        <f t="shared" si="15"/>
        <v>35357.4</v>
      </c>
      <c r="I145" s="19">
        <f t="shared" si="16"/>
        <v>39600.288000000008</v>
      </c>
      <c r="J145" s="103" t="s">
        <v>61</v>
      </c>
      <c r="K145" s="103" t="s">
        <v>17</v>
      </c>
      <c r="L145" s="103" t="s">
        <v>14</v>
      </c>
    </row>
    <row r="146" spans="1:12" ht="45">
      <c r="A146" s="33">
        <v>10</v>
      </c>
      <c r="B146" s="6" t="s">
        <v>152</v>
      </c>
      <c r="C146" s="104" t="s">
        <v>36</v>
      </c>
      <c r="D146" s="6" t="s">
        <v>216</v>
      </c>
      <c r="E146" s="5" t="s">
        <v>252</v>
      </c>
      <c r="F146" s="101">
        <v>394</v>
      </c>
      <c r="G146" s="127">
        <v>29.464300000000001</v>
      </c>
      <c r="H146" s="19">
        <f t="shared" si="15"/>
        <v>11608.9342</v>
      </c>
      <c r="I146" s="19">
        <f t="shared" si="16"/>
        <v>13002.006304</v>
      </c>
      <c r="J146" s="103" t="s">
        <v>61</v>
      </c>
      <c r="K146" s="103" t="s">
        <v>17</v>
      </c>
      <c r="L146" s="103" t="s">
        <v>14</v>
      </c>
    </row>
    <row r="147" spans="1:12" ht="70.5" customHeight="1">
      <c r="A147" s="33">
        <v>11</v>
      </c>
      <c r="B147" s="6" t="s">
        <v>153</v>
      </c>
      <c r="C147" s="104" t="s">
        <v>36</v>
      </c>
      <c r="D147" s="6" t="s">
        <v>259</v>
      </c>
      <c r="E147" s="5" t="s">
        <v>16</v>
      </c>
      <c r="F147" s="101">
        <v>99</v>
      </c>
      <c r="G147" s="127">
        <v>998.93</v>
      </c>
      <c r="H147" s="19">
        <f t="shared" si="15"/>
        <v>98894.069999999992</v>
      </c>
      <c r="I147" s="19">
        <f t="shared" si="16"/>
        <v>110761.3584</v>
      </c>
      <c r="J147" s="103" t="s">
        <v>61</v>
      </c>
      <c r="K147" s="103" t="s">
        <v>17</v>
      </c>
      <c r="L147" s="103" t="s">
        <v>14</v>
      </c>
    </row>
    <row r="148" spans="1:12" ht="70.5" customHeight="1">
      <c r="A148" s="33">
        <v>12</v>
      </c>
      <c r="B148" s="6" t="s">
        <v>154</v>
      </c>
      <c r="C148" s="104" t="s">
        <v>36</v>
      </c>
      <c r="D148" s="6" t="s">
        <v>260</v>
      </c>
      <c r="E148" s="5" t="s">
        <v>16</v>
      </c>
      <c r="F148" s="101">
        <v>99</v>
      </c>
      <c r="G148" s="127">
        <v>318.38</v>
      </c>
      <c r="H148" s="19">
        <f t="shared" si="15"/>
        <v>31519.62</v>
      </c>
      <c r="I148" s="19">
        <f t="shared" si="16"/>
        <v>35301.974399999999</v>
      </c>
      <c r="J148" s="103" t="s">
        <v>61</v>
      </c>
      <c r="K148" s="103" t="s">
        <v>17</v>
      </c>
      <c r="L148" s="103" t="s">
        <v>14</v>
      </c>
    </row>
    <row r="149" spans="1:12" ht="53.25" customHeight="1">
      <c r="A149" s="33">
        <v>13</v>
      </c>
      <c r="B149" s="6" t="s">
        <v>155</v>
      </c>
      <c r="C149" s="104" t="s">
        <v>36</v>
      </c>
      <c r="D149" s="6" t="s">
        <v>261</v>
      </c>
      <c r="E149" s="5" t="s">
        <v>16</v>
      </c>
      <c r="F149" s="101">
        <v>103</v>
      </c>
      <c r="G149" s="127">
        <v>58</v>
      </c>
      <c r="H149" s="19">
        <f t="shared" si="15"/>
        <v>5974</v>
      </c>
      <c r="I149" s="19">
        <f t="shared" si="16"/>
        <v>6690.880000000001</v>
      </c>
      <c r="J149" s="103" t="s">
        <v>61</v>
      </c>
      <c r="K149" s="103" t="s">
        <v>17</v>
      </c>
      <c r="L149" s="103" t="s">
        <v>14</v>
      </c>
    </row>
    <row r="150" spans="1:12" ht="54" customHeight="1">
      <c r="A150" s="33">
        <v>14</v>
      </c>
      <c r="B150" s="6" t="s">
        <v>156</v>
      </c>
      <c r="C150" s="104" t="s">
        <v>36</v>
      </c>
      <c r="D150" s="34" t="s">
        <v>217</v>
      </c>
      <c r="E150" s="5" t="s">
        <v>16</v>
      </c>
      <c r="F150" s="101">
        <v>197</v>
      </c>
      <c r="G150" s="127">
        <v>584.375</v>
      </c>
      <c r="H150" s="19">
        <f t="shared" si="15"/>
        <v>115121.875</v>
      </c>
      <c r="I150" s="19">
        <f t="shared" si="16"/>
        <v>128936.50000000001</v>
      </c>
      <c r="J150" s="103" t="s">
        <v>61</v>
      </c>
      <c r="K150" s="103" t="s">
        <v>17</v>
      </c>
      <c r="L150" s="103" t="s">
        <v>14</v>
      </c>
    </row>
    <row r="151" spans="1:12" ht="51.75" customHeight="1">
      <c r="A151" s="33">
        <v>15</v>
      </c>
      <c r="B151" s="6" t="s">
        <v>157</v>
      </c>
      <c r="C151" s="104" t="s">
        <v>36</v>
      </c>
      <c r="D151" s="6" t="s">
        <v>262</v>
      </c>
      <c r="E151" s="5" t="s">
        <v>16</v>
      </c>
      <c r="F151" s="101">
        <v>60</v>
      </c>
      <c r="G151" s="127">
        <v>1178.57</v>
      </c>
      <c r="H151" s="19">
        <f t="shared" si="15"/>
        <v>70714.2</v>
      </c>
      <c r="I151" s="19">
        <f t="shared" si="16"/>
        <v>79199.90400000001</v>
      </c>
      <c r="J151" s="103" t="s">
        <v>61</v>
      </c>
      <c r="K151" s="103" t="s">
        <v>17</v>
      </c>
      <c r="L151" s="103" t="s">
        <v>14</v>
      </c>
    </row>
    <row r="152" spans="1:12" ht="45">
      <c r="A152" s="33">
        <v>16</v>
      </c>
      <c r="B152" s="6" t="s">
        <v>158</v>
      </c>
      <c r="C152" s="104" t="s">
        <v>36</v>
      </c>
      <c r="D152" s="6" t="s">
        <v>263</v>
      </c>
      <c r="E152" s="5" t="s">
        <v>16</v>
      </c>
      <c r="F152" s="101">
        <v>60</v>
      </c>
      <c r="G152" s="127">
        <v>530.36</v>
      </c>
      <c r="H152" s="19">
        <f t="shared" si="15"/>
        <v>31821.600000000002</v>
      </c>
      <c r="I152" s="19">
        <f t="shared" si="16"/>
        <v>35640.192000000003</v>
      </c>
      <c r="J152" s="103" t="s">
        <v>61</v>
      </c>
      <c r="K152" s="103" t="s">
        <v>17</v>
      </c>
      <c r="L152" s="103" t="s">
        <v>14</v>
      </c>
    </row>
    <row r="153" spans="1:12" ht="58.5" customHeight="1">
      <c r="A153" s="33">
        <v>17</v>
      </c>
      <c r="B153" s="6" t="s">
        <v>159</v>
      </c>
      <c r="C153" s="104" t="s">
        <v>36</v>
      </c>
      <c r="D153" s="6" t="s">
        <v>218</v>
      </c>
      <c r="E153" s="5" t="s">
        <v>16</v>
      </c>
      <c r="F153" s="10">
        <v>3940</v>
      </c>
      <c r="G153" s="127">
        <v>22.589300000000001</v>
      </c>
      <c r="H153" s="19">
        <f t="shared" si="15"/>
        <v>89001.842000000004</v>
      </c>
      <c r="I153" s="19">
        <f t="shared" si="16"/>
        <v>99682.063040000008</v>
      </c>
      <c r="J153" s="103" t="s">
        <v>61</v>
      </c>
      <c r="K153" s="103" t="s">
        <v>17</v>
      </c>
      <c r="L153" s="103" t="s">
        <v>14</v>
      </c>
    </row>
    <row r="154" spans="1:12" ht="54.75" customHeight="1">
      <c r="A154" s="33">
        <v>18</v>
      </c>
      <c r="B154" s="6" t="s">
        <v>160</v>
      </c>
      <c r="C154" s="104" t="s">
        <v>36</v>
      </c>
      <c r="D154" s="6" t="s">
        <v>219</v>
      </c>
      <c r="E154" s="5" t="s">
        <v>16</v>
      </c>
      <c r="F154" s="10">
        <v>5910</v>
      </c>
      <c r="G154" s="127">
        <v>8.6755999999999993</v>
      </c>
      <c r="H154" s="19">
        <f t="shared" si="15"/>
        <v>51272.795999999995</v>
      </c>
      <c r="I154" s="19">
        <f t="shared" si="16"/>
        <v>57425.531519999997</v>
      </c>
      <c r="J154" s="103" t="s">
        <v>61</v>
      </c>
      <c r="K154" s="103" t="s">
        <v>17</v>
      </c>
      <c r="L154" s="103" t="s">
        <v>14</v>
      </c>
    </row>
    <row r="155" spans="1:12" ht="96.75" customHeight="1">
      <c r="A155" s="33">
        <v>19</v>
      </c>
      <c r="B155" s="6" t="s">
        <v>161</v>
      </c>
      <c r="C155" s="104" t="s">
        <v>36</v>
      </c>
      <c r="D155" s="6" t="s">
        <v>264</v>
      </c>
      <c r="E155" s="5" t="s">
        <v>16</v>
      </c>
      <c r="F155" s="101">
        <v>197</v>
      </c>
      <c r="G155" s="127">
        <v>2795.18</v>
      </c>
      <c r="H155" s="19">
        <f t="shared" si="15"/>
        <v>550650.46</v>
      </c>
      <c r="I155" s="19">
        <f t="shared" si="16"/>
        <v>616728.51520000002</v>
      </c>
      <c r="J155" s="103" t="s">
        <v>61</v>
      </c>
      <c r="K155" s="103" t="s">
        <v>17</v>
      </c>
      <c r="L155" s="103" t="s">
        <v>14</v>
      </c>
    </row>
    <row r="156" spans="1:12" ht="45">
      <c r="A156" s="33">
        <v>20</v>
      </c>
      <c r="B156" s="6" t="s">
        <v>162</v>
      </c>
      <c r="C156" s="104" t="s">
        <v>36</v>
      </c>
      <c r="D156" s="6" t="s">
        <v>220</v>
      </c>
      <c r="E156" s="5" t="s">
        <v>16</v>
      </c>
      <c r="F156" s="101">
        <v>100</v>
      </c>
      <c r="G156" s="127">
        <v>265.18</v>
      </c>
      <c r="H156" s="19">
        <f t="shared" si="15"/>
        <v>26518</v>
      </c>
      <c r="I156" s="19">
        <f t="shared" si="16"/>
        <v>29700.160000000003</v>
      </c>
      <c r="J156" s="103" t="s">
        <v>61</v>
      </c>
      <c r="K156" s="103" t="s">
        <v>17</v>
      </c>
      <c r="L156" s="103" t="s">
        <v>14</v>
      </c>
    </row>
    <row r="157" spans="1:12" ht="62.25" customHeight="1">
      <c r="A157" s="33">
        <v>21</v>
      </c>
      <c r="B157" s="6" t="s">
        <v>163</v>
      </c>
      <c r="C157" s="104" t="s">
        <v>36</v>
      </c>
      <c r="D157" s="6" t="s">
        <v>221</v>
      </c>
      <c r="E157" s="5" t="s">
        <v>16</v>
      </c>
      <c r="F157" s="101">
        <v>591</v>
      </c>
      <c r="G157" s="127">
        <v>17.678599999999999</v>
      </c>
      <c r="H157" s="19">
        <f t="shared" si="15"/>
        <v>10448.052599999999</v>
      </c>
      <c r="I157" s="19">
        <f t="shared" si="16"/>
        <v>11701.818912000001</v>
      </c>
      <c r="J157" s="103" t="s">
        <v>61</v>
      </c>
      <c r="K157" s="103" t="s">
        <v>17</v>
      </c>
      <c r="L157" s="103" t="s">
        <v>14</v>
      </c>
    </row>
    <row r="158" spans="1:12" ht="59.25" customHeight="1">
      <c r="A158" s="33">
        <v>22</v>
      </c>
      <c r="B158" s="6" t="s">
        <v>164</v>
      </c>
      <c r="C158" s="104" t="s">
        <v>36</v>
      </c>
      <c r="D158" s="6" t="s">
        <v>222</v>
      </c>
      <c r="E158" s="5" t="s">
        <v>16</v>
      </c>
      <c r="F158" s="101">
        <v>394</v>
      </c>
      <c r="G158" s="127">
        <v>139.46430000000001</v>
      </c>
      <c r="H158" s="19">
        <f t="shared" si="15"/>
        <v>54948.934200000003</v>
      </c>
      <c r="I158" s="19">
        <f t="shared" si="16"/>
        <v>61542.806304000012</v>
      </c>
      <c r="J158" s="103" t="s">
        <v>61</v>
      </c>
      <c r="K158" s="103" t="s">
        <v>17</v>
      </c>
      <c r="L158" s="103" t="s">
        <v>14</v>
      </c>
    </row>
    <row r="159" spans="1:12" ht="54.75" customHeight="1">
      <c r="A159" s="33">
        <v>23</v>
      </c>
      <c r="B159" s="6" t="s">
        <v>165</v>
      </c>
      <c r="C159" s="104" t="s">
        <v>36</v>
      </c>
      <c r="D159" s="6" t="s">
        <v>223</v>
      </c>
      <c r="E159" s="5" t="s">
        <v>16</v>
      </c>
      <c r="F159" s="101">
        <v>591</v>
      </c>
      <c r="G159" s="127">
        <v>132.59</v>
      </c>
      <c r="H159" s="19">
        <f t="shared" si="15"/>
        <v>78360.69</v>
      </c>
      <c r="I159" s="19">
        <f t="shared" si="16"/>
        <v>87763.972800000018</v>
      </c>
      <c r="J159" s="103" t="s">
        <v>61</v>
      </c>
      <c r="K159" s="103" t="s">
        <v>17</v>
      </c>
      <c r="L159" s="103" t="s">
        <v>14</v>
      </c>
    </row>
    <row r="160" spans="1:12" ht="45">
      <c r="A160" s="33">
        <v>24</v>
      </c>
      <c r="B160" s="6" t="s">
        <v>166</v>
      </c>
      <c r="C160" s="104" t="s">
        <v>36</v>
      </c>
      <c r="D160" s="7" t="s">
        <v>224</v>
      </c>
      <c r="E160" s="5" t="s">
        <v>16</v>
      </c>
      <c r="F160" s="101">
        <v>600</v>
      </c>
      <c r="G160" s="127">
        <v>28.482099999999999</v>
      </c>
      <c r="H160" s="19">
        <f t="shared" si="15"/>
        <v>17089.259999999998</v>
      </c>
      <c r="I160" s="19">
        <f t="shared" si="16"/>
        <v>19139.9712</v>
      </c>
      <c r="J160" s="103" t="s">
        <v>61</v>
      </c>
      <c r="K160" s="103" t="s">
        <v>17</v>
      </c>
      <c r="L160" s="103" t="s">
        <v>14</v>
      </c>
    </row>
    <row r="161" spans="1:12" ht="78" customHeight="1">
      <c r="A161" s="33">
        <v>25</v>
      </c>
      <c r="B161" s="6" t="s">
        <v>265</v>
      </c>
      <c r="C161" s="104" t="s">
        <v>36</v>
      </c>
      <c r="D161" s="6" t="s">
        <v>225</v>
      </c>
      <c r="E161" s="5" t="s">
        <v>16</v>
      </c>
      <c r="F161" s="101">
        <v>600</v>
      </c>
      <c r="G161" s="127">
        <v>12</v>
      </c>
      <c r="H161" s="19">
        <f t="shared" si="15"/>
        <v>7200</v>
      </c>
      <c r="I161" s="19">
        <f t="shared" si="16"/>
        <v>8064.0000000000009</v>
      </c>
      <c r="J161" s="103" t="s">
        <v>61</v>
      </c>
      <c r="K161" s="103" t="s">
        <v>17</v>
      </c>
      <c r="L161" s="103" t="s">
        <v>14</v>
      </c>
    </row>
    <row r="162" spans="1:12" ht="74.25" customHeight="1">
      <c r="A162" s="33">
        <v>26</v>
      </c>
      <c r="B162" s="6" t="s">
        <v>167</v>
      </c>
      <c r="C162" s="104" t="s">
        <v>36</v>
      </c>
      <c r="D162" s="6" t="s">
        <v>226</v>
      </c>
      <c r="E162" s="5" t="s">
        <v>16</v>
      </c>
      <c r="F162" s="101">
        <v>66</v>
      </c>
      <c r="G162" s="127">
        <v>108.46729999999999</v>
      </c>
      <c r="H162" s="19">
        <f t="shared" si="15"/>
        <v>7158.8417999999992</v>
      </c>
      <c r="I162" s="19">
        <f t="shared" si="16"/>
        <v>8017.9028159999998</v>
      </c>
      <c r="J162" s="103" t="s">
        <v>61</v>
      </c>
      <c r="K162" s="103" t="s">
        <v>17</v>
      </c>
      <c r="L162" s="103" t="s">
        <v>14</v>
      </c>
    </row>
    <row r="163" spans="1:12" ht="70.5" customHeight="1">
      <c r="A163" s="33">
        <v>27</v>
      </c>
      <c r="B163" s="6" t="s">
        <v>168</v>
      </c>
      <c r="C163" s="104" t="s">
        <v>36</v>
      </c>
      <c r="D163" s="103" t="s">
        <v>227</v>
      </c>
      <c r="E163" s="5" t="s">
        <v>16</v>
      </c>
      <c r="F163" s="101">
        <v>66</v>
      </c>
      <c r="G163" s="127">
        <v>899.00789999999995</v>
      </c>
      <c r="H163" s="19">
        <f t="shared" si="15"/>
        <v>59334.521399999998</v>
      </c>
      <c r="I163" s="19">
        <f t="shared" si="16"/>
        <v>66454.663968000008</v>
      </c>
      <c r="J163" s="103" t="s">
        <v>61</v>
      </c>
      <c r="K163" s="103" t="s">
        <v>17</v>
      </c>
      <c r="L163" s="103" t="s">
        <v>14</v>
      </c>
    </row>
    <row r="164" spans="1:12" ht="45">
      <c r="A164" s="33">
        <v>28</v>
      </c>
      <c r="B164" s="6" t="s">
        <v>169</v>
      </c>
      <c r="C164" s="104" t="s">
        <v>36</v>
      </c>
      <c r="D164" s="6" t="s">
        <v>266</v>
      </c>
      <c r="E164" s="5" t="s">
        <v>16</v>
      </c>
      <c r="F164" s="101">
        <v>66</v>
      </c>
      <c r="G164" s="127">
        <v>938.09519999999998</v>
      </c>
      <c r="H164" s="19">
        <f t="shared" si="15"/>
        <v>61914.283199999998</v>
      </c>
      <c r="I164" s="19">
        <f t="shared" si="16"/>
        <v>69343.997184000007</v>
      </c>
      <c r="J164" s="103" t="s">
        <v>61</v>
      </c>
      <c r="K164" s="103" t="s">
        <v>17</v>
      </c>
      <c r="L164" s="103" t="s">
        <v>14</v>
      </c>
    </row>
    <row r="165" spans="1:12" ht="49.5" customHeight="1">
      <c r="A165" s="33">
        <v>29</v>
      </c>
      <c r="B165" s="6" t="s">
        <v>170</v>
      </c>
      <c r="C165" s="104" t="s">
        <v>36</v>
      </c>
      <c r="D165" s="6" t="s">
        <v>228</v>
      </c>
      <c r="E165" s="5" t="s">
        <v>16</v>
      </c>
      <c r="F165" s="101">
        <v>99</v>
      </c>
      <c r="G165" s="127">
        <v>39.090000000000003</v>
      </c>
      <c r="H165" s="19">
        <f t="shared" si="15"/>
        <v>3869.9100000000003</v>
      </c>
      <c r="I165" s="19">
        <f t="shared" si="16"/>
        <v>4334.2992000000004</v>
      </c>
      <c r="J165" s="103" t="s">
        <v>61</v>
      </c>
      <c r="K165" s="103" t="s">
        <v>17</v>
      </c>
      <c r="L165" s="103" t="s">
        <v>14</v>
      </c>
    </row>
    <row r="166" spans="1:12" ht="74.25" customHeight="1">
      <c r="A166" s="33">
        <v>30</v>
      </c>
      <c r="B166" s="6" t="s">
        <v>171</v>
      </c>
      <c r="C166" s="104" t="s">
        <v>36</v>
      </c>
      <c r="D166" s="6" t="s">
        <v>267</v>
      </c>
      <c r="E166" s="5" t="s">
        <v>16</v>
      </c>
      <c r="F166" s="101">
        <v>591</v>
      </c>
      <c r="G166" s="127">
        <v>14.732100000000001</v>
      </c>
      <c r="H166" s="19">
        <f t="shared" si="15"/>
        <v>8706.6711000000014</v>
      </c>
      <c r="I166" s="19">
        <f t="shared" si="16"/>
        <v>9751.4716320000025</v>
      </c>
      <c r="J166" s="103" t="s">
        <v>61</v>
      </c>
      <c r="K166" s="103" t="s">
        <v>17</v>
      </c>
      <c r="L166" s="103" t="s">
        <v>14</v>
      </c>
    </row>
    <row r="167" spans="1:12" ht="68.25" customHeight="1">
      <c r="A167" s="33">
        <v>31</v>
      </c>
      <c r="B167" s="6" t="s">
        <v>172</v>
      </c>
      <c r="C167" s="104" t="s">
        <v>36</v>
      </c>
      <c r="D167" s="6" t="s">
        <v>229</v>
      </c>
      <c r="E167" s="5" t="s">
        <v>16</v>
      </c>
      <c r="F167" s="101">
        <v>788</v>
      </c>
      <c r="G167" s="127">
        <v>88.392899999999997</v>
      </c>
      <c r="H167" s="19">
        <f t="shared" si="15"/>
        <v>69653.605199999991</v>
      </c>
      <c r="I167" s="19">
        <f t="shared" si="16"/>
        <v>78012.037823999999</v>
      </c>
      <c r="J167" s="103" t="s">
        <v>61</v>
      </c>
      <c r="K167" s="103" t="s">
        <v>17</v>
      </c>
      <c r="L167" s="103" t="s">
        <v>14</v>
      </c>
    </row>
    <row r="168" spans="1:12" ht="87.75" customHeight="1">
      <c r="A168" s="33">
        <v>32</v>
      </c>
      <c r="B168" s="6" t="s">
        <v>173</v>
      </c>
      <c r="C168" s="104" t="s">
        <v>36</v>
      </c>
      <c r="D168" s="6" t="s">
        <v>268</v>
      </c>
      <c r="E168" s="5" t="s">
        <v>16</v>
      </c>
      <c r="F168" s="101">
        <v>30</v>
      </c>
      <c r="G168" s="127">
        <v>346.5</v>
      </c>
      <c r="H168" s="19">
        <f t="shared" si="15"/>
        <v>10395</v>
      </c>
      <c r="I168" s="19">
        <f t="shared" si="16"/>
        <v>11642.400000000001</v>
      </c>
      <c r="J168" s="103" t="s">
        <v>61</v>
      </c>
      <c r="K168" s="103" t="s">
        <v>17</v>
      </c>
      <c r="L168" s="103" t="s">
        <v>14</v>
      </c>
    </row>
    <row r="169" spans="1:12" ht="85.5" customHeight="1">
      <c r="A169" s="33">
        <v>33</v>
      </c>
      <c r="B169" s="6" t="s">
        <v>174</v>
      </c>
      <c r="C169" s="104" t="s">
        <v>36</v>
      </c>
      <c r="D169" s="6" t="s">
        <v>230</v>
      </c>
      <c r="E169" s="5" t="s">
        <v>16</v>
      </c>
      <c r="F169" s="101">
        <v>66</v>
      </c>
      <c r="G169" s="127">
        <v>169.05</v>
      </c>
      <c r="H169" s="19">
        <f t="shared" si="15"/>
        <v>11157.300000000001</v>
      </c>
      <c r="I169" s="19">
        <f t="shared" si="16"/>
        <v>12496.176000000003</v>
      </c>
      <c r="J169" s="103" t="s">
        <v>61</v>
      </c>
      <c r="K169" s="103" t="s">
        <v>17</v>
      </c>
      <c r="L169" s="103" t="s">
        <v>14</v>
      </c>
    </row>
    <row r="170" spans="1:12" ht="150" customHeight="1">
      <c r="A170" s="33">
        <v>34</v>
      </c>
      <c r="B170" s="6" t="s">
        <v>175</v>
      </c>
      <c r="C170" s="104" t="s">
        <v>36</v>
      </c>
      <c r="D170" s="8" t="s">
        <v>269</v>
      </c>
      <c r="E170" s="5" t="s">
        <v>16</v>
      </c>
      <c r="F170" s="101">
        <v>49</v>
      </c>
      <c r="G170" s="127">
        <v>1758.12</v>
      </c>
      <c r="H170" s="19">
        <f t="shared" si="15"/>
        <v>86147.87999999999</v>
      </c>
      <c r="I170" s="19">
        <f t="shared" si="16"/>
        <v>96485.625599999999</v>
      </c>
      <c r="J170" s="103" t="s">
        <v>61</v>
      </c>
      <c r="K170" s="103" t="s">
        <v>17</v>
      </c>
      <c r="L170" s="103" t="s">
        <v>14</v>
      </c>
    </row>
    <row r="171" spans="1:12" ht="129.75" customHeight="1">
      <c r="A171" s="33">
        <v>35</v>
      </c>
      <c r="B171" s="6" t="s">
        <v>176</v>
      </c>
      <c r="C171" s="104" t="s">
        <v>36</v>
      </c>
      <c r="D171" s="7" t="s">
        <v>231</v>
      </c>
      <c r="E171" s="5" t="s">
        <v>16</v>
      </c>
      <c r="F171" s="101">
        <v>49</v>
      </c>
      <c r="G171" s="127">
        <v>15269.29</v>
      </c>
      <c r="H171" s="19">
        <f t="shared" si="15"/>
        <v>748195.21000000008</v>
      </c>
      <c r="I171" s="19">
        <f t="shared" si="16"/>
        <v>837978.63520000014</v>
      </c>
      <c r="J171" s="103" t="s">
        <v>61</v>
      </c>
      <c r="K171" s="103" t="s">
        <v>17</v>
      </c>
      <c r="L171" s="103" t="s">
        <v>14</v>
      </c>
    </row>
    <row r="172" spans="1:12" ht="55.5" customHeight="1">
      <c r="A172" s="33">
        <v>36</v>
      </c>
      <c r="B172" s="6" t="s">
        <v>177</v>
      </c>
      <c r="C172" s="104" t="s">
        <v>36</v>
      </c>
      <c r="D172" s="6" t="s">
        <v>270</v>
      </c>
      <c r="E172" s="5" t="s">
        <v>16</v>
      </c>
      <c r="F172" s="101">
        <v>30</v>
      </c>
      <c r="G172" s="127">
        <v>1144</v>
      </c>
      <c r="H172" s="19">
        <f t="shared" si="15"/>
        <v>34320</v>
      </c>
      <c r="I172" s="19">
        <f t="shared" si="16"/>
        <v>38438.400000000001</v>
      </c>
      <c r="J172" s="103" t="s">
        <v>61</v>
      </c>
      <c r="K172" s="103" t="s">
        <v>17</v>
      </c>
      <c r="L172" s="103" t="s">
        <v>14</v>
      </c>
    </row>
    <row r="173" spans="1:12" ht="45">
      <c r="A173" s="33">
        <v>37</v>
      </c>
      <c r="B173" s="6" t="s">
        <v>178</v>
      </c>
      <c r="C173" s="104" t="s">
        <v>36</v>
      </c>
      <c r="D173" s="6" t="s">
        <v>178</v>
      </c>
      <c r="E173" s="5" t="s">
        <v>16</v>
      </c>
      <c r="F173" s="101">
        <v>985</v>
      </c>
      <c r="G173" s="127">
        <v>515.625</v>
      </c>
      <c r="H173" s="19">
        <f t="shared" si="15"/>
        <v>507890.625</v>
      </c>
      <c r="I173" s="19">
        <f t="shared" si="16"/>
        <v>568837.5</v>
      </c>
      <c r="J173" s="103" t="s">
        <v>61</v>
      </c>
      <c r="K173" s="103" t="s">
        <v>17</v>
      </c>
      <c r="L173" s="103" t="s">
        <v>14</v>
      </c>
    </row>
    <row r="174" spans="1:12" ht="57" customHeight="1">
      <c r="A174" s="33">
        <v>38</v>
      </c>
      <c r="B174" s="6" t="s">
        <v>179</v>
      </c>
      <c r="C174" s="104" t="s">
        <v>36</v>
      </c>
      <c r="D174" s="7" t="s">
        <v>232</v>
      </c>
      <c r="E174" s="5" t="s">
        <v>16</v>
      </c>
      <c r="F174" s="101">
        <v>394</v>
      </c>
      <c r="G174" s="127">
        <v>198</v>
      </c>
      <c r="H174" s="19">
        <f t="shared" si="15"/>
        <v>78012</v>
      </c>
      <c r="I174" s="19">
        <f t="shared" si="16"/>
        <v>87373.440000000002</v>
      </c>
      <c r="J174" s="103" t="s">
        <v>61</v>
      </c>
      <c r="K174" s="103" t="s">
        <v>17</v>
      </c>
      <c r="L174" s="103" t="s">
        <v>14</v>
      </c>
    </row>
    <row r="175" spans="1:12" ht="45">
      <c r="A175" s="33">
        <v>39</v>
      </c>
      <c r="B175" s="6" t="s">
        <v>180</v>
      </c>
      <c r="C175" s="104" t="s">
        <v>36</v>
      </c>
      <c r="D175" s="7" t="s">
        <v>233</v>
      </c>
      <c r="E175" s="5" t="s">
        <v>16</v>
      </c>
      <c r="F175" s="101">
        <v>394</v>
      </c>
      <c r="G175" s="127">
        <v>591.79999999999995</v>
      </c>
      <c r="H175" s="19">
        <f t="shared" si="15"/>
        <v>233169.19999999998</v>
      </c>
      <c r="I175" s="19">
        <f t="shared" si="16"/>
        <v>261149.50400000002</v>
      </c>
      <c r="J175" s="103" t="s">
        <v>61</v>
      </c>
      <c r="K175" s="103" t="s">
        <v>17</v>
      </c>
      <c r="L175" s="103" t="s">
        <v>14</v>
      </c>
    </row>
    <row r="176" spans="1:12" ht="45">
      <c r="A176" s="33">
        <v>40</v>
      </c>
      <c r="B176" s="6" t="s">
        <v>181</v>
      </c>
      <c r="C176" s="104" t="s">
        <v>36</v>
      </c>
      <c r="D176" s="7" t="s">
        <v>271</v>
      </c>
      <c r="E176" s="5" t="s">
        <v>16</v>
      </c>
      <c r="F176" s="101">
        <v>394</v>
      </c>
      <c r="G176" s="127">
        <v>34.375</v>
      </c>
      <c r="H176" s="19">
        <f t="shared" si="15"/>
        <v>13543.75</v>
      </c>
      <c r="I176" s="19">
        <f t="shared" si="16"/>
        <v>15169.000000000002</v>
      </c>
      <c r="J176" s="103" t="s">
        <v>61</v>
      </c>
      <c r="K176" s="103" t="s">
        <v>17</v>
      </c>
      <c r="L176" s="103" t="s">
        <v>14</v>
      </c>
    </row>
    <row r="177" spans="1:12" ht="45">
      <c r="A177" s="33">
        <v>41</v>
      </c>
      <c r="B177" s="6" t="s">
        <v>182</v>
      </c>
      <c r="C177" s="104" t="s">
        <v>36</v>
      </c>
      <c r="D177" s="7" t="s">
        <v>234</v>
      </c>
      <c r="E177" s="5" t="s">
        <v>16</v>
      </c>
      <c r="F177" s="101">
        <v>197</v>
      </c>
      <c r="G177" s="127">
        <v>149.28569999999999</v>
      </c>
      <c r="H177" s="19">
        <f t="shared" si="15"/>
        <v>29409.282899999998</v>
      </c>
      <c r="I177" s="19">
        <f t="shared" si="16"/>
        <v>32938.396848000004</v>
      </c>
      <c r="J177" s="103" t="s">
        <v>61</v>
      </c>
      <c r="K177" s="103" t="s">
        <v>17</v>
      </c>
      <c r="L177" s="103" t="s">
        <v>14</v>
      </c>
    </row>
    <row r="178" spans="1:12" ht="45">
      <c r="A178" s="33">
        <v>42</v>
      </c>
      <c r="B178" s="6" t="s">
        <v>183</v>
      </c>
      <c r="C178" s="104" t="s">
        <v>36</v>
      </c>
      <c r="D178" s="6" t="s">
        <v>272</v>
      </c>
      <c r="E178" s="5" t="s">
        <v>16</v>
      </c>
      <c r="F178" s="101">
        <v>39</v>
      </c>
      <c r="G178" s="127">
        <v>7687.69</v>
      </c>
      <c r="H178" s="19">
        <f t="shared" si="15"/>
        <v>299819.90999999997</v>
      </c>
      <c r="I178" s="19">
        <f t="shared" si="16"/>
        <v>335798.29920000001</v>
      </c>
      <c r="J178" s="103" t="s">
        <v>255</v>
      </c>
      <c r="K178" s="103" t="s">
        <v>17</v>
      </c>
      <c r="L178" s="103" t="s">
        <v>14</v>
      </c>
    </row>
    <row r="179" spans="1:12" ht="45">
      <c r="A179" s="33">
        <v>43</v>
      </c>
      <c r="B179" s="6" t="s">
        <v>184</v>
      </c>
      <c r="C179" s="104" t="s">
        <v>36</v>
      </c>
      <c r="D179" s="6" t="s">
        <v>235</v>
      </c>
      <c r="E179" s="5" t="s">
        <v>16</v>
      </c>
      <c r="F179" s="101">
        <v>197</v>
      </c>
      <c r="G179" s="127">
        <v>392.8571</v>
      </c>
      <c r="H179" s="19">
        <f t="shared" si="15"/>
        <v>77392.848700000002</v>
      </c>
      <c r="I179" s="19">
        <f t="shared" si="16"/>
        <v>86679.990544000015</v>
      </c>
      <c r="J179" s="103" t="s">
        <v>61</v>
      </c>
      <c r="K179" s="103" t="s">
        <v>17</v>
      </c>
      <c r="L179" s="103" t="s">
        <v>14</v>
      </c>
    </row>
    <row r="180" spans="1:12" ht="60" customHeight="1">
      <c r="A180" s="33">
        <v>44</v>
      </c>
      <c r="B180" s="6" t="s">
        <v>185</v>
      </c>
      <c r="C180" s="104" t="s">
        <v>36</v>
      </c>
      <c r="D180" s="6" t="s">
        <v>273</v>
      </c>
      <c r="E180" s="5" t="s">
        <v>16</v>
      </c>
      <c r="F180" s="101">
        <v>120</v>
      </c>
      <c r="G180" s="127">
        <v>385.98</v>
      </c>
      <c r="H180" s="19">
        <f t="shared" si="15"/>
        <v>46317.600000000006</v>
      </c>
      <c r="I180" s="19">
        <f t="shared" si="16"/>
        <v>51875.712000000014</v>
      </c>
      <c r="J180" s="103" t="s">
        <v>61</v>
      </c>
      <c r="K180" s="103" t="s">
        <v>17</v>
      </c>
      <c r="L180" s="103" t="s">
        <v>14</v>
      </c>
    </row>
    <row r="181" spans="1:12" ht="45">
      <c r="A181" s="33">
        <v>45</v>
      </c>
      <c r="B181" s="6" t="s">
        <v>186</v>
      </c>
      <c r="C181" s="104" t="s">
        <v>36</v>
      </c>
      <c r="D181" s="6" t="s">
        <v>256</v>
      </c>
      <c r="E181" s="5" t="s">
        <v>16</v>
      </c>
      <c r="F181" s="101">
        <v>197</v>
      </c>
      <c r="G181" s="127">
        <v>649</v>
      </c>
      <c r="H181" s="19">
        <f t="shared" si="15"/>
        <v>127853</v>
      </c>
      <c r="I181" s="19">
        <f t="shared" si="16"/>
        <v>143195.36000000002</v>
      </c>
      <c r="J181" s="103" t="s">
        <v>61</v>
      </c>
      <c r="K181" s="103" t="s">
        <v>17</v>
      </c>
      <c r="L181" s="103" t="s">
        <v>14</v>
      </c>
    </row>
    <row r="182" spans="1:12" ht="66.75" customHeight="1">
      <c r="A182" s="33">
        <v>46</v>
      </c>
      <c r="B182" s="6" t="s">
        <v>187</v>
      </c>
      <c r="C182" s="104" t="s">
        <v>36</v>
      </c>
      <c r="D182" s="6" t="s">
        <v>236</v>
      </c>
      <c r="E182" s="5" t="s">
        <v>16</v>
      </c>
      <c r="F182" s="101">
        <v>66</v>
      </c>
      <c r="G182" s="127">
        <v>195.44</v>
      </c>
      <c r="H182" s="19">
        <f t="shared" si="15"/>
        <v>12899.039999999999</v>
      </c>
      <c r="I182" s="19">
        <f t="shared" si="16"/>
        <v>14446.924800000001</v>
      </c>
      <c r="J182" s="103" t="s">
        <v>61</v>
      </c>
      <c r="K182" s="103" t="s">
        <v>17</v>
      </c>
      <c r="L182" s="103" t="s">
        <v>14</v>
      </c>
    </row>
    <row r="183" spans="1:12" ht="99.75" customHeight="1">
      <c r="A183" s="33">
        <v>47</v>
      </c>
      <c r="B183" s="6" t="s">
        <v>188</v>
      </c>
      <c r="C183" s="104" t="s">
        <v>36</v>
      </c>
      <c r="D183" s="6" t="s">
        <v>274</v>
      </c>
      <c r="E183" s="5" t="s">
        <v>16</v>
      </c>
      <c r="F183" s="101">
        <v>788</v>
      </c>
      <c r="G183" s="127">
        <v>50.089300000000001</v>
      </c>
      <c r="H183" s="19">
        <f t="shared" si="15"/>
        <v>39470.368399999999</v>
      </c>
      <c r="I183" s="19">
        <f t="shared" si="16"/>
        <v>44206.812608</v>
      </c>
      <c r="J183" s="103" t="s">
        <v>61</v>
      </c>
      <c r="K183" s="103" t="s">
        <v>17</v>
      </c>
      <c r="L183" s="103" t="s">
        <v>14</v>
      </c>
    </row>
    <row r="184" spans="1:12" ht="58.5" customHeight="1">
      <c r="A184" s="33">
        <v>48</v>
      </c>
      <c r="B184" s="6" t="s">
        <v>189</v>
      </c>
      <c r="C184" s="104" t="s">
        <v>36</v>
      </c>
      <c r="D184" s="6" t="s">
        <v>237</v>
      </c>
      <c r="E184" s="5" t="s">
        <v>252</v>
      </c>
      <c r="F184" s="101">
        <v>197</v>
      </c>
      <c r="G184" s="127">
        <v>180.71430000000001</v>
      </c>
      <c r="H184" s="19">
        <f t="shared" si="15"/>
        <v>35600.717100000002</v>
      </c>
      <c r="I184" s="19">
        <f t="shared" si="16"/>
        <v>39872.803152000008</v>
      </c>
      <c r="J184" s="103" t="s">
        <v>61</v>
      </c>
      <c r="K184" s="103" t="s">
        <v>17</v>
      </c>
      <c r="L184" s="103" t="s">
        <v>14</v>
      </c>
    </row>
    <row r="185" spans="1:12" ht="58.5" customHeight="1">
      <c r="A185" s="33">
        <v>49</v>
      </c>
      <c r="B185" s="6" t="s">
        <v>190</v>
      </c>
      <c r="C185" s="104" t="s">
        <v>36</v>
      </c>
      <c r="D185" s="6" t="s">
        <v>275</v>
      </c>
      <c r="E185" s="5" t="s">
        <v>16</v>
      </c>
      <c r="F185" s="101">
        <v>197</v>
      </c>
      <c r="G185" s="127">
        <v>51.07</v>
      </c>
      <c r="H185" s="19">
        <f t="shared" si="15"/>
        <v>10060.790000000001</v>
      </c>
      <c r="I185" s="19">
        <f t="shared" si="16"/>
        <v>11268.084800000002</v>
      </c>
      <c r="J185" s="103" t="s">
        <v>61</v>
      </c>
      <c r="K185" s="103" t="s">
        <v>17</v>
      </c>
      <c r="L185" s="103" t="s">
        <v>14</v>
      </c>
    </row>
    <row r="186" spans="1:12" ht="70.5" customHeight="1">
      <c r="A186" s="33">
        <v>50</v>
      </c>
      <c r="B186" s="6" t="s">
        <v>191</v>
      </c>
      <c r="C186" s="104" t="s">
        <v>36</v>
      </c>
      <c r="D186" s="6" t="s">
        <v>238</v>
      </c>
      <c r="E186" s="5" t="s">
        <v>16</v>
      </c>
      <c r="F186" s="101">
        <v>49</v>
      </c>
      <c r="G186" s="127">
        <v>239.88</v>
      </c>
      <c r="H186" s="19">
        <f t="shared" si="15"/>
        <v>11754.119999999999</v>
      </c>
      <c r="I186" s="19">
        <f t="shared" si="16"/>
        <v>13164.6144</v>
      </c>
      <c r="J186" s="103" t="s">
        <v>61</v>
      </c>
      <c r="K186" s="103" t="s">
        <v>17</v>
      </c>
      <c r="L186" s="103" t="s">
        <v>14</v>
      </c>
    </row>
    <row r="187" spans="1:12" ht="70.5" customHeight="1">
      <c r="A187" s="33">
        <v>51</v>
      </c>
      <c r="B187" s="6" t="s">
        <v>192</v>
      </c>
      <c r="C187" s="104" t="s">
        <v>36</v>
      </c>
      <c r="D187" s="6" t="s">
        <v>239</v>
      </c>
      <c r="E187" s="5" t="s">
        <v>16</v>
      </c>
      <c r="F187" s="101">
        <v>49</v>
      </c>
      <c r="G187" s="127">
        <v>207.3</v>
      </c>
      <c r="H187" s="19">
        <f t="shared" si="15"/>
        <v>10157.700000000001</v>
      </c>
      <c r="I187" s="19">
        <f t="shared" si="16"/>
        <v>11376.624000000002</v>
      </c>
      <c r="J187" s="103" t="s">
        <v>61</v>
      </c>
      <c r="K187" s="103" t="s">
        <v>17</v>
      </c>
      <c r="L187" s="103" t="s">
        <v>14</v>
      </c>
    </row>
    <row r="188" spans="1:12" ht="53.25" customHeight="1">
      <c r="A188" s="33">
        <v>52</v>
      </c>
      <c r="B188" s="6" t="s">
        <v>193</v>
      </c>
      <c r="C188" s="104" t="s">
        <v>36</v>
      </c>
      <c r="D188" s="6" t="s">
        <v>240</v>
      </c>
      <c r="E188" s="5" t="s">
        <v>253</v>
      </c>
      <c r="F188" s="101">
        <v>788</v>
      </c>
      <c r="G188" s="127">
        <v>58.928600000000003</v>
      </c>
      <c r="H188" s="19">
        <f t="shared" si="15"/>
        <v>46435.736799999999</v>
      </c>
      <c r="I188" s="19">
        <f t="shared" si="16"/>
        <v>52008.025216000002</v>
      </c>
      <c r="J188" s="103" t="s">
        <v>61</v>
      </c>
      <c r="K188" s="103" t="s">
        <v>17</v>
      </c>
      <c r="L188" s="103" t="s">
        <v>14</v>
      </c>
    </row>
    <row r="189" spans="1:12" ht="45">
      <c r="A189" s="33">
        <v>53</v>
      </c>
      <c r="B189" s="6" t="s">
        <v>194</v>
      </c>
      <c r="C189" s="104" t="s">
        <v>36</v>
      </c>
      <c r="D189" s="6" t="s">
        <v>241</v>
      </c>
      <c r="E189" s="5" t="s">
        <v>253</v>
      </c>
      <c r="F189" s="101">
        <v>790</v>
      </c>
      <c r="G189" s="127">
        <v>31.428599999999999</v>
      </c>
      <c r="H189" s="19">
        <f t="shared" si="15"/>
        <v>24828.594000000001</v>
      </c>
      <c r="I189" s="19">
        <f t="shared" si="16"/>
        <v>27808.025280000005</v>
      </c>
      <c r="J189" s="103" t="s">
        <v>61</v>
      </c>
      <c r="K189" s="103" t="s">
        <v>17</v>
      </c>
      <c r="L189" s="103" t="s">
        <v>14</v>
      </c>
    </row>
    <row r="190" spans="1:12" ht="71.25" customHeight="1">
      <c r="A190" s="33">
        <v>54</v>
      </c>
      <c r="B190" s="6" t="s">
        <v>195</v>
      </c>
      <c r="C190" s="104" t="s">
        <v>36</v>
      </c>
      <c r="D190" s="7" t="s">
        <v>276</v>
      </c>
      <c r="E190" s="5" t="s">
        <v>16</v>
      </c>
      <c r="F190" s="101">
        <v>985</v>
      </c>
      <c r="G190" s="127">
        <v>39.285699999999999</v>
      </c>
      <c r="H190" s="19">
        <f t="shared" si="15"/>
        <v>38696.414499999999</v>
      </c>
      <c r="I190" s="19">
        <f t="shared" si="16"/>
        <v>43339.984240000005</v>
      </c>
      <c r="J190" s="103" t="s">
        <v>61</v>
      </c>
      <c r="K190" s="103" t="s">
        <v>17</v>
      </c>
      <c r="L190" s="103" t="s">
        <v>14</v>
      </c>
    </row>
    <row r="191" spans="1:12" ht="45">
      <c r="A191" s="33">
        <v>55</v>
      </c>
      <c r="B191" s="6" t="s">
        <v>196</v>
      </c>
      <c r="C191" s="104" t="s">
        <v>36</v>
      </c>
      <c r="D191" s="6" t="s">
        <v>242</v>
      </c>
      <c r="E191" s="5" t="s">
        <v>16</v>
      </c>
      <c r="F191" s="101">
        <v>90</v>
      </c>
      <c r="G191" s="127">
        <v>170.5</v>
      </c>
      <c r="H191" s="19">
        <f t="shared" si="15"/>
        <v>15345</v>
      </c>
      <c r="I191" s="19">
        <f t="shared" si="16"/>
        <v>17186.400000000001</v>
      </c>
      <c r="J191" s="103" t="s">
        <v>61</v>
      </c>
      <c r="K191" s="103" t="s">
        <v>17</v>
      </c>
      <c r="L191" s="103" t="s">
        <v>14</v>
      </c>
    </row>
    <row r="192" spans="1:12" ht="45">
      <c r="A192" s="33">
        <v>56</v>
      </c>
      <c r="B192" s="6" t="s">
        <v>197</v>
      </c>
      <c r="C192" s="104" t="s">
        <v>36</v>
      </c>
      <c r="D192" s="6" t="s">
        <v>243</v>
      </c>
      <c r="E192" s="5" t="s">
        <v>16</v>
      </c>
      <c r="F192" s="10">
        <v>90</v>
      </c>
      <c r="G192" s="127">
        <v>110</v>
      </c>
      <c r="H192" s="19">
        <f t="shared" si="15"/>
        <v>9900</v>
      </c>
      <c r="I192" s="19">
        <f t="shared" si="16"/>
        <v>11088.000000000002</v>
      </c>
      <c r="J192" s="103" t="s">
        <v>61</v>
      </c>
      <c r="K192" s="103" t="s">
        <v>17</v>
      </c>
      <c r="L192" s="103" t="s">
        <v>14</v>
      </c>
    </row>
    <row r="193" spans="1:12" ht="49.5" customHeight="1">
      <c r="A193" s="33">
        <v>57</v>
      </c>
      <c r="B193" s="6" t="s">
        <v>198</v>
      </c>
      <c r="C193" s="104" t="s">
        <v>36</v>
      </c>
      <c r="D193" s="6" t="s">
        <v>244</v>
      </c>
      <c r="E193" s="5" t="s">
        <v>254</v>
      </c>
      <c r="F193" s="10">
        <v>1576</v>
      </c>
      <c r="G193" s="127">
        <v>49.107100000000003</v>
      </c>
      <c r="H193" s="19">
        <f t="shared" si="15"/>
        <v>77392.789600000004</v>
      </c>
      <c r="I193" s="19">
        <f t="shared" si="16"/>
        <v>86679.924352000016</v>
      </c>
      <c r="J193" s="103" t="s">
        <v>61</v>
      </c>
      <c r="K193" s="103" t="s">
        <v>17</v>
      </c>
      <c r="L193" s="103" t="s">
        <v>14</v>
      </c>
    </row>
    <row r="194" spans="1:12" ht="45">
      <c r="A194" s="33">
        <v>58</v>
      </c>
      <c r="B194" s="6" t="s">
        <v>199</v>
      </c>
      <c r="C194" s="104" t="s">
        <v>36</v>
      </c>
      <c r="D194" s="6" t="s">
        <v>245</v>
      </c>
      <c r="E194" s="5" t="s">
        <v>254</v>
      </c>
      <c r="F194" s="101">
        <v>394</v>
      </c>
      <c r="G194" s="127">
        <v>84.464299999999994</v>
      </c>
      <c r="H194" s="19">
        <f t="shared" si="15"/>
        <v>33278.934199999996</v>
      </c>
      <c r="I194" s="19">
        <f t="shared" si="16"/>
        <v>37272.406303999996</v>
      </c>
      <c r="J194" s="103" t="s">
        <v>61</v>
      </c>
      <c r="K194" s="103" t="s">
        <v>17</v>
      </c>
      <c r="L194" s="103" t="s">
        <v>14</v>
      </c>
    </row>
    <row r="195" spans="1:12" ht="51.75" customHeight="1">
      <c r="A195" s="33">
        <v>59</v>
      </c>
      <c r="B195" s="6" t="s">
        <v>200</v>
      </c>
      <c r="C195" s="104" t="s">
        <v>36</v>
      </c>
      <c r="D195" s="6" t="s">
        <v>246</v>
      </c>
      <c r="E195" s="5" t="s">
        <v>252</v>
      </c>
      <c r="F195" s="101">
        <v>788</v>
      </c>
      <c r="G195" s="127">
        <v>242</v>
      </c>
      <c r="H195" s="19">
        <f t="shared" si="15"/>
        <v>190696</v>
      </c>
      <c r="I195" s="19">
        <f t="shared" si="16"/>
        <v>213579.52000000002</v>
      </c>
      <c r="J195" s="103" t="s">
        <v>61</v>
      </c>
      <c r="K195" s="103" t="s">
        <v>17</v>
      </c>
      <c r="L195" s="103" t="s">
        <v>14</v>
      </c>
    </row>
    <row r="196" spans="1:12" ht="66.75" customHeight="1">
      <c r="A196" s="33">
        <v>60</v>
      </c>
      <c r="B196" s="6" t="s">
        <v>201</v>
      </c>
      <c r="C196" s="104" t="s">
        <v>36</v>
      </c>
      <c r="D196" s="6" t="s">
        <v>277</v>
      </c>
      <c r="E196" s="5" t="s">
        <v>252</v>
      </c>
      <c r="F196" s="101">
        <v>788</v>
      </c>
      <c r="G196" s="127">
        <v>242</v>
      </c>
      <c r="H196" s="19">
        <f t="shared" si="15"/>
        <v>190696</v>
      </c>
      <c r="I196" s="19">
        <f t="shared" si="16"/>
        <v>213579.52000000002</v>
      </c>
      <c r="J196" s="103" t="s">
        <v>61</v>
      </c>
      <c r="K196" s="103" t="s">
        <v>17</v>
      </c>
      <c r="L196" s="103" t="s">
        <v>14</v>
      </c>
    </row>
    <row r="197" spans="1:12" ht="108.75" customHeight="1">
      <c r="A197" s="33">
        <v>61</v>
      </c>
      <c r="B197" s="6" t="s">
        <v>202</v>
      </c>
      <c r="C197" s="104" t="s">
        <v>36</v>
      </c>
      <c r="D197" s="6" t="s">
        <v>278</v>
      </c>
      <c r="E197" s="5" t="s">
        <v>16</v>
      </c>
      <c r="F197" s="101">
        <v>591</v>
      </c>
      <c r="G197" s="127">
        <v>39.285699999999999</v>
      </c>
      <c r="H197" s="19">
        <f t="shared" si="15"/>
        <v>23217.848699999999</v>
      </c>
      <c r="I197" s="19">
        <f t="shared" si="16"/>
        <v>26003.990544</v>
      </c>
      <c r="J197" s="103" t="s">
        <v>61</v>
      </c>
      <c r="K197" s="103" t="s">
        <v>17</v>
      </c>
      <c r="L197" s="103" t="s">
        <v>14</v>
      </c>
    </row>
    <row r="198" spans="1:12" ht="64.5" customHeight="1">
      <c r="A198" s="33">
        <v>62</v>
      </c>
      <c r="B198" s="6" t="s">
        <v>203</v>
      </c>
      <c r="C198" s="104" t="s">
        <v>36</v>
      </c>
      <c r="D198" s="6" t="s">
        <v>279</v>
      </c>
      <c r="E198" s="5" t="s">
        <v>16</v>
      </c>
      <c r="F198" s="10">
        <v>49</v>
      </c>
      <c r="G198" s="127">
        <v>5330.63</v>
      </c>
      <c r="H198" s="19">
        <f t="shared" si="15"/>
        <v>261200.87</v>
      </c>
      <c r="I198" s="19">
        <f t="shared" si="16"/>
        <v>292544.97440000001</v>
      </c>
      <c r="J198" s="103" t="s">
        <v>61</v>
      </c>
      <c r="K198" s="103" t="s">
        <v>17</v>
      </c>
      <c r="L198" s="103" t="s">
        <v>14</v>
      </c>
    </row>
    <row r="199" spans="1:12" ht="75" customHeight="1">
      <c r="A199" s="33">
        <v>63</v>
      </c>
      <c r="B199" s="6" t="s">
        <v>204</v>
      </c>
      <c r="C199" s="104" t="s">
        <v>36</v>
      </c>
      <c r="D199" s="6" t="s">
        <v>247</v>
      </c>
      <c r="E199" s="5" t="s">
        <v>16</v>
      </c>
      <c r="F199" s="10">
        <v>1773</v>
      </c>
      <c r="G199" s="127">
        <v>16.696400000000001</v>
      </c>
      <c r="H199" s="19">
        <f t="shared" si="15"/>
        <v>29602.717200000003</v>
      </c>
      <c r="I199" s="19">
        <f t="shared" si="16"/>
        <v>33155.043264000007</v>
      </c>
      <c r="J199" s="103" t="s">
        <v>61</v>
      </c>
      <c r="K199" s="103" t="s">
        <v>17</v>
      </c>
      <c r="L199" s="103" t="s">
        <v>14</v>
      </c>
    </row>
    <row r="200" spans="1:12" ht="51.75" customHeight="1">
      <c r="A200" s="33">
        <v>64</v>
      </c>
      <c r="B200" s="6" t="s">
        <v>205</v>
      </c>
      <c r="C200" s="104" t="s">
        <v>36</v>
      </c>
      <c r="D200" s="9" t="s">
        <v>248</v>
      </c>
      <c r="E200" s="5" t="s">
        <v>16</v>
      </c>
      <c r="F200" s="101">
        <v>394</v>
      </c>
      <c r="G200" s="127">
        <v>55</v>
      </c>
      <c r="H200" s="19">
        <f t="shared" si="15"/>
        <v>21670</v>
      </c>
      <c r="I200" s="19">
        <f t="shared" si="16"/>
        <v>24270.400000000001</v>
      </c>
      <c r="J200" s="103" t="s">
        <v>61</v>
      </c>
      <c r="K200" s="103" t="s">
        <v>17</v>
      </c>
      <c r="L200" s="103" t="s">
        <v>14</v>
      </c>
    </row>
    <row r="201" spans="1:12" ht="53.25" customHeight="1">
      <c r="A201" s="33">
        <v>65</v>
      </c>
      <c r="B201" s="6" t="s">
        <v>206</v>
      </c>
      <c r="C201" s="104" t="s">
        <v>36</v>
      </c>
      <c r="D201" s="6" t="s">
        <v>249</v>
      </c>
      <c r="E201" s="5" t="s">
        <v>16</v>
      </c>
      <c r="F201" s="101">
        <v>99</v>
      </c>
      <c r="G201" s="127">
        <v>21</v>
      </c>
      <c r="H201" s="19">
        <f t="shared" ref="H201:H204" si="17">F201*G201</f>
        <v>2079</v>
      </c>
      <c r="I201" s="19">
        <f t="shared" si="16"/>
        <v>2328.48</v>
      </c>
      <c r="J201" s="103" t="s">
        <v>61</v>
      </c>
      <c r="K201" s="103" t="s">
        <v>17</v>
      </c>
      <c r="L201" s="103" t="s">
        <v>14</v>
      </c>
    </row>
    <row r="202" spans="1:12" ht="45">
      <c r="A202" s="33">
        <v>66</v>
      </c>
      <c r="B202" s="6" t="s">
        <v>207</v>
      </c>
      <c r="C202" s="104" t="s">
        <v>36</v>
      </c>
      <c r="D202" s="6" t="s">
        <v>250</v>
      </c>
      <c r="E202" s="5" t="s">
        <v>16</v>
      </c>
      <c r="F202" s="101">
        <v>60</v>
      </c>
      <c r="G202" s="127">
        <v>83.48</v>
      </c>
      <c r="H202" s="19">
        <f t="shared" si="17"/>
        <v>5008.8</v>
      </c>
      <c r="I202" s="19">
        <f t="shared" ref="I202:I204" si="18">H202*1.12</f>
        <v>5609.8560000000007</v>
      </c>
      <c r="J202" s="103" t="s">
        <v>61</v>
      </c>
      <c r="K202" s="103" t="s">
        <v>17</v>
      </c>
      <c r="L202" s="103" t="s">
        <v>14</v>
      </c>
    </row>
    <row r="203" spans="1:12" ht="45">
      <c r="A203" s="33">
        <v>67</v>
      </c>
      <c r="B203" s="6" t="s">
        <v>208</v>
      </c>
      <c r="C203" s="104" t="s">
        <v>36</v>
      </c>
      <c r="D203" s="6" t="s">
        <v>251</v>
      </c>
      <c r="E203" s="5" t="s">
        <v>252</v>
      </c>
      <c r="F203" s="101">
        <v>197</v>
      </c>
      <c r="G203" s="127">
        <v>533.30359999999996</v>
      </c>
      <c r="H203" s="19">
        <f t="shared" si="17"/>
        <v>105060.80919999999</v>
      </c>
      <c r="I203" s="19">
        <f t="shared" si="18"/>
        <v>117668.106304</v>
      </c>
      <c r="J203" s="103" t="s">
        <v>61</v>
      </c>
      <c r="K203" s="103" t="s">
        <v>17</v>
      </c>
      <c r="L203" s="103" t="s">
        <v>14</v>
      </c>
    </row>
    <row r="204" spans="1:12" ht="45">
      <c r="A204" s="33">
        <v>68</v>
      </c>
      <c r="B204" s="6" t="s">
        <v>209</v>
      </c>
      <c r="C204" s="104" t="s">
        <v>36</v>
      </c>
      <c r="D204" s="6" t="s">
        <v>280</v>
      </c>
      <c r="E204" s="5" t="s">
        <v>252</v>
      </c>
      <c r="F204" s="101">
        <v>394</v>
      </c>
      <c r="G204" s="127">
        <v>222.2</v>
      </c>
      <c r="H204" s="19">
        <f t="shared" si="17"/>
        <v>87546.799999999988</v>
      </c>
      <c r="I204" s="19">
        <f t="shared" si="18"/>
        <v>98052.415999999997</v>
      </c>
      <c r="J204" s="103" t="s">
        <v>61</v>
      </c>
      <c r="K204" s="103" t="s">
        <v>17</v>
      </c>
      <c r="L204" s="103" t="s">
        <v>14</v>
      </c>
    </row>
    <row r="205" spans="1:12" ht="74.25" customHeight="1">
      <c r="A205" s="33">
        <v>69</v>
      </c>
      <c r="B205" s="103" t="s">
        <v>22</v>
      </c>
      <c r="C205" s="104" t="s">
        <v>36</v>
      </c>
      <c r="D205" s="103" t="s">
        <v>131</v>
      </c>
      <c r="E205" s="106" t="s">
        <v>23</v>
      </c>
      <c r="F205" s="106">
        <v>2366</v>
      </c>
      <c r="G205" s="19">
        <v>446</v>
      </c>
      <c r="H205" s="19">
        <f t="shared" ref="H205:H210" si="19">F205*G205</f>
        <v>1055236</v>
      </c>
      <c r="I205" s="19">
        <f t="shared" ref="I205:I210" si="20">H205*1.12</f>
        <v>1181864.32</v>
      </c>
      <c r="J205" s="103" t="s">
        <v>61</v>
      </c>
      <c r="K205" s="103" t="s">
        <v>17</v>
      </c>
      <c r="L205" s="104" t="s">
        <v>14</v>
      </c>
    </row>
    <row r="206" spans="1:12" ht="83.25" customHeight="1">
      <c r="A206" s="33">
        <v>70</v>
      </c>
      <c r="B206" s="103" t="s">
        <v>43</v>
      </c>
      <c r="C206" s="104" t="s">
        <v>36</v>
      </c>
      <c r="D206" s="103" t="s">
        <v>44</v>
      </c>
      <c r="E206" s="106" t="s">
        <v>16</v>
      </c>
      <c r="F206" s="106">
        <v>75</v>
      </c>
      <c r="G206" s="19">
        <v>2232</v>
      </c>
      <c r="H206" s="19">
        <f t="shared" si="19"/>
        <v>167400</v>
      </c>
      <c r="I206" s="19">
        <f t="shared" si="20"/>
        <v>187488.00000000003</v>
      </c>
      <c r="J206" s="103" t="s">
        <v>45</v>
      </c>
      <c r="K206" s="103" t="s">
        <v>17</v>
      </c>
      <c r="L206" s="104" t="s">
        <v>14</v>
      </c>
    </row>
    <row r="207" spans="1:12" ht="73.5" customHeight="1">
      <c r="A207" s="33">
        <v>71</v>
      </c>
      <c r="B207" s="103" t="s">
        <v>51</v>
      </c>
      <c r="C207" s="104" t="s">
        <v>52</v>
      </c>
      <c r="D207" s="103" t="s">
        <v>53</v>
      </c>
      <c r="E207" s="106" t="s">
        <v>54</v>
      </c>
      <c r="F207" s="106">
        <v>1</v>
      </c>
      <c r="G207" s="19">
        <v>680750</v>
      </c>
      <c r="H207" s="19">
        <f t="shared" si="19"/>
        <v>680750</v>
      </c>
      <c r="I207" s="19">
        <f t="shared" si="20"/>
        <v>762440.00000000012</v>
      </c>
      <c r="J207" s="103" t="s">
        <v>62</v>
      </c>
      <c r="K207" s="103" t="s">
        <v>17</v>
      </c>
      <c r="L207" s="104" t="s">
        <v>14</v>
      </c>
    </row>
    <row r="208" spans="1:12" ht="128.25" customHeight="1">
      <c r="A208" s="33">
        <v>72</v>
      </c>
      <c r="B208" s="103" t="s">
        <v>95</v>
      </c>
      <c r="C208" s="104" t="s">
        <v>96</v>
      </c>
      <c r="D208" s="103" t="s">
        <v>53</v>
      </c>
      <c r="E208" s="106" t="s">
        <v>54</v>
      </c>
      <c r="F208" s="106">
        <v>1</v>
      </c>
      <c r="G208" s="19">
        <v>16101000</v>
      </c>
      <c r="H208" s="19">
        <f t="shared" si="19"/>
        <v>16101000</v>
      </c>
      <c r="I208" s="19">
        <f t="shared" si="20"/>
        <v>18033120</v>
      </c>
      <c r="J208" s="103" t="s">
        <v>97</v>
      </c>
      <c r="K208" s="103" t="s">
        <v>17</v>
      </c>
      <c r="L208" s="104" t="s">
        <v>14</v>
      </c>
    </row>
    <row r="209" spans="1:12" ht="128.25" customHeight="1">
      <c r="A209" s="33">
        <v>73</v>
      </c>
      <c r="B209" s="103" t="s">
        <v>100</v>
      </c>
      <c r="C209" s="104" t="s">
        <v>52</v>
      </c>
      <c r="D209" s="103" t="s">
        <v>122</v>
      </c>
      <c r="E209" s="106" t="s">
        <v>54</v>
      </c>
      <c r="F209" s="106">
        <v>1</v>
      </c>
      <c r="G209" s="19">
        <v>1203485.3600000001</v>
      </c>
      <c r="H209" s="19">
        <f t="shared" si="19"/>
        <v>1203485.3600000001</v>
      </c>
      <c r="I209" s="19">
        <f t="shared" si="20"/>
        <v>1347903.6032000002</v>
      </c>
      <c r="J209" s="103" t="s">
        <v>97</v>
      </c>
      <c r="K209" s="103" t="s">
        <v>17</v>
      </c>
      <c r="L209" s="104" t="s">
        <v>14</v>
      </c>
    </row>
    <row r="210" spans="1:12" ht="128.25" customHeight="1">
      <c r="A210" s="33">
        <v>74</v>
      </c>
      <c r="B210" s="103" t="s">
        <v>141</v>
      </c>
      <c r="C210" s="104" t="s">
        <v>52</v>
      </c>
      <c r="D210" s="103" t="s">
        <v>142</v>
      </c>
      <c r="E210" s="106" t="s">
        <v>54</v>
      </c>
      <c r="F210" s="106">
        <v>1</v>
      </c>
      <c r="G210" s="19">
        <v>752299.11</v>
      </c>
      <c r="H210" s="19">
        <f t="shared" si="19"/>
        <v>752299.11</v>
      </c>
      <c r="I210" s="19">
        <f t="shared" si="20"/>
        <v>842575.00320000004</v>
      </c>
      <c r="J210" s="103" t="s">
        <v>97</v>
      </c>
      <c r="K210" s="103" t="s">
        <v>17</v>
      </c>
      <c r="L210" s="104" t="s">
        <v>14</v>
      </c>
    </row>
    <row r="211" spans="1:12" ht="177" customHeight="1">
      <c r="A211" s="106">
        <v>75</v>
      </c>
      <c r="B211" s="103" t="s">
        <v>132</v>
      </c>
      <c r="C211" s="104" t="s">
        <v>675</v>
      </c>
      <c r="D211" s="103" t="s">
        <v>133</v>
      </c>
      <c r="E211" s="106" t="s">
        <v>54</v>
      </c>
      <c r="F211" s="106">
        <v>1</v>
      </c>
      <c r="G211" s="19">
        <v>111228969</v>
      </c>
      <c r="H211" s="19">
        <f>F211*G211</f>
        <v>111228969</v>
      </c>
      <c r="I211" s="19">
        <f t="shared" ref="I211:I228" si="21">H211*1.12</f>
        <v>124576445.28000002</v>
      </c>
      <c r="J211" s="146" t="s">
        <v>73</v>
      </c>
      <c r="K211" s="103" t="s">
        <v>17</v>
      </c>
      <c r="L211" s="104" t="s">
        <v>14</v>
      </c>
    </row>
    <row r="212" spans="1:12" ht="128.25" customHeight="1">
      <c r="A212" s="33">
        <v>76</v>
      </c>
      <c r="B212" s="103" t="s">
        <v>135</v>
      </c>
      <c r="C212" s="104" t="s">
        <v>52</v>
      </c>
      <c r="D212" s="103" t="s">
        <v>136</v>
      </c>
      <c r="E212" s="106" t="s">
        <v>54</v>
      </c>
      <c r="F212" s="106">
        <v>1</v>
      </c>
      <c r="G212" s="19">
        <v>1164085</v>
      </c>
      <c r="H212" s="19">
        <f t="shared" ref="H212:H221" si="22">F212*G212</f>
        <v>1164085</v>
      </c>
      <c r="I212" s="19">
        <f t="shared" si="21"/>
        <v>1303775.2000000002</v>
      </c>
      <c r="J212" s="103" t="s">
        <v>84</v>
      </c>
      <c r="K212" s="103" t="s">
        <v>17</v>
      </c>
      <c r="L212" s="104" t="s">
        <v>14</v>
      </c>
    </row>
    <row r="213" spans="1:12" ht="133.5" customHeight="1">
      <c r="A213" s="106">
        <v>77</v>
      </c>
      <c r="B213" s="103" t="s">
        <v>282</v>
      </c>
      <c r="C213" s="104" t="s">
        <v>52</v>
      </c>
      <c r="D213" s="35" t="s">
        <v>290</v>
      </c>
      <c r="E213" s="106" t="s">
        <v>54</v>
      </c>
      <c r="F213" s="106">
        <v>1</v>
      </c>
      <c r="G213" s="36">
        <v>5459432</v>
      </c>
      <c r="H213" s="19">
        <f t="shared" si="22"/>
        <v>5459432</v>
      </c>
      <c r="I213" s="19">
        <f t="shared" si="21"/>
        <v>6114563.8400000008</v>
      </c>
      <c r="J213" s="103" t="s">
        <v>294</v>
      </c>
      <c r="K213" s="103" t="s">
        <v>17</v>
      </c>
      <c r="L213" s="104" t="s">
        <v>14</v>
      </c>
    </row>
    <row r="214" spans="1:12" ht="113.25" customHeight="1">
      <c r="A214" s="106">
        <v>78</v>
      </c>
      <c r="B214" s="103" t="s">
        <v>283</v>
      </c>
      <c r="C214" s="104" t="s">
        <v>52</v>
      </c>
      <c r="D214" s="35" t="s">
        <v>291</v>
      </c>
      <c r="E214" s="106" t="s">
        <v>54</v>
      </c>
      <c r="F214" s="106">
        <v>1</v>
      </c>
      <c r="G214" s="36">
        <v>4268351</v>
      </c>
      <c r="H214" s="19">
        <f t="shared" si="22"/>
        <v>4268351</v>
      </c>
      <c r="I214" s="19">
        <f t="shared" si="21"/>
        <v>4780553.12</v>
      </c>
      <c r="J214" s="103" t="s">
        <v>84</v>
      </c>
      <c r="K214" s="103" t="s">
        <v>17</v>
      </c>
      <c r="L214" s="104" t="s">
        <v>14</v>
      </c>
    </row>
    <row r="215" spans="1:12" ht="189" customHeight="1">
      <c r="A215" s="106">
        <v>79</v>
      </c>
      <c r="B215" s="103" t="s">
        <v>295</v>
      </c>
      <c r="C215" s="104" t="s">
        <v>52</v>
      </c>
      <c r="D215" s="103" t="s">
        <v>293</v>
      </c>
      <c r="E215" s="106" t="s">
        <v>54</v>
      </c>
      <c r="F215" s="106">
        <v>1</v>
      </c>
      <c r="G215" s="19">
        <v>3941428</v>
      </c>
      <c r="H215" s="19">
        <f t="shared" si="22"/>
        <v>3941428</v>
      </c>
      <c r="I215" s="19">
        <f t="shared" si="21"/>
        <v>4414399.3600000003</v>
      </c>
      <c r="J215" s="103" t="s">
        <v>294</v>
      </c>
      <c r="K215" s="103" t="s">
        <v>17</v>
      </c>
      <c r="L215" s="104" t="s">
        <v>14</v>
      </c>
    </row>
    <row r="216" spans="1:12" ht="149.25" customHeight="1">
      <c r="A216" s="92">
        <v>80</v>
      </c>
      <c r="B216" s="103" t="s">
        <v>303</v>
      </c>
      <c r="C216" s="104" t="s">
        <v>52</v>
      </c>
      <c r="D216" s="103" t="s">
        <v>142</v>
      </c>
      <c r="E216" s="106" t="s">
        <v>54</v>
      </c>
      <c r="F216" s="106">
        <v>1</v>
      </c>
      <c r="G216" s="19">
        <v>902767.86</v>
      </c>
      <c r="H216" s="19">
        <f t="shared" si="22"/>
        <v>902767.86</v>
      </c>
      <c r="I216" s="19">
        <f t="shared" si="21"/>
        <v>1011100.0032</v>
      </c>
      <c r="J216" s="103" t="s">
        <v>62</v>
      </c>
      <c r="K216" s="103" t="s">
        <v>17</v>
      </c>
      <c r="L216" s="104" t="s">
        <v>14</v>
      </c>
    </row>
    <row r="217" spans="1:12" ht="149.25" customHeight="1">
      <c r="A217" s="92">
        <v>81</v>
      </c>
      <c r="B217" s="103" t="s">
        <v>304</v>
      </c>
      <c r="C217" s="104" t="s">
        <v>52</v>
      </c>
      <c r="D217" s="103" t="s">
        <v>142</v>
      </c>
      <c r="E217" s="106" t="s">
        <v>54</v>
      </c>
      <c r="F217" s="106">
        <v>1</v>
      </c>
      <c r="G217" s="19">
        <v>107250</v>
      </c>
      <c r="H217" s="19">
        <f t="shared" si="22"/>
        <v>107250</v>
      </c>
      <c r="I217" s="19">
        <f t="shared" si="21"/>
        <v>120120.00000000001</v>
      </c>
      <c r="J217" s="103" t="s">
        <v>97</v>
      </c>
      <c r="K217" s="103" t="s">
        <v>17</v>
      </c>
      <c r="L217" s="104" t="s">
        <v>14</v>
      </c>
    </row>
    <row r="218" spans="1:12" ht="149.25" customHeight="1">
      <c r="A218" s="92">
        <v>82</v>
      </c>
      <c r="B218" s="103" t="s">
        <v>305</v>
      </c>
      <c r="C218" s="104" t="s">
        <v>96</v>
      </c>
      <c r="D218" s="103" t="s">
        <v>306</v>
      </c>
      <c r="E218" s="106" t="s">
        <v>54</v>
      </c>
      <c r="F218" s="106">
        <v>1</v>
      </c>
      <c r="G218" s="19">
        <v>12584500</v>
      </c>
      <c r="H218" s="19">
        <f t="shared" si="22"/>
        <v>12584500</v>
      </c>
      <c r="I218" s="19">
        <f t="shared" si="21"/>
        <v>14094640.000000002</v>
      </c>
      <c r="J218" s="103" t="s">
        <v>307</v>
      </c>
      <c r="K218" s="103" t="s">
        <v>326</v>
      </c>
      <c r="L218" s="104" t="s">
        <v>14</v>
      </c>
    </row>
    <row r="219" spans="1:12" ht="149.25" customHeight="1">
      <c r="A219" s="106">
        <v>83</v>
      </c>
      <c r="B219" s="103" t="s">
        <v>316</v>
      </c>
      <c r="C219" s="104" t="s">
        <v>52</v>
      </c>
      <c r="D219" s="103" t="s">
        <v>317</v>
      </c>
      <c r="E219" s="106" t="s">
        <v>54</v>
      </c>
      <c r="F219" s="106">
        <v>1</v>
      </c>
      <c r="G219" s="19">
        <v>2836621</v>
      </c>
      <c r="H219" s="19">
        <f t="shared" si="22"/>
        <v>2836621</v>
      </c>
      <c r="I219" s="19">
        <f t="shared" si="21"/>
        <v>3177015.5200000005</v>
      </c>
      <c r="J219" s="103" t="s">
        <v>294</v>
      </c>
      <c r="K219" s="103" t="s">
        <v>17</v>
      </c>
      <c r="L219" s="104" t="s">
        <v>14</v>
      </c>
    </row>
    <row r="220" spans="1:12" ht="149.25" customHeight="1">
      <c r="A220" s="92">
        <v>84</v>
      </c>
      <c r="B220" s="103" t="s">
        <v>345</v>
      </c>
      <c r="C220" s="103" t="s">
        <v>52</v>
      </c>
      <c r="D220" s="103" t="s">
        <v>347</v>
      </c>
      <c r="E220" s="103" t="s">
        <v>11</v>
      </c>
      <c r="F220" s="106">
        <v>1</v>
      </c>
      <c r="G220" s="19">
        <v>3724136.61</v>
      </c>
      <c r="H220" s="19">
        <f t="shared" si="22"/>
        <v>3724136.61</v>
      </c>
      <c r="I220" s="19">
        <f t="shared" si="21"/>
        <v>4171033.0032000002</v>
      </c>
      <c r="J220" s="101" t="s">
        <v>294</v>
      </c>
      <c r="K220" s="103" t="s">
        <v>17</v>
      </c>
      <c r="L220" s="104" t="s">
        <v>14</v>
      </c>
    </row>
    <row r="221" spans="1:12" ht="149.25" customHeight="1">
      <c r="A221" s="92">
        <v>85</v>
      </c>
      <c r="B221" s="103" t="s">
        <v>346</v>
      </c>
      <c r="C221" s="103" t="s">
        <v>52</v>
      </c>
      <c r="D221" s="103" t="s">
        <v>348</v>
      </c>
      <c r="E221" s="103" t="s">
        <v>11</v>
      </c>
      <c r="F221" s="106">
        <v>1</v>
      </c>
      <c r="G221" s="19">
        <v>287299.11</v>
      </c>
      <c r="H221" s="19">
        <f t="shared" si="22"/>
        <v>287299.11</v>
      </c>
      <c r="I221" s="19">
        <f t="shared" si="21"/>
        <v>321775.00320000004</v>
      </c>
      <c r="J221" s="101" t="s">
        <v>84</v>
      </c>
      <c r="K221" s="103" t="s">
        <v>17</v>
      </c>
      <c r="L221" s="104" t="s">
        <v>14</v>
      </c>
    </row>
    <row r="222" spans="1:12" ht="149.25" customHeight="1">
      <c r="A222" s="92">
        <v>86</v>
      </c>
      <c r="B222" s="103" t="s">
        <v>331</v>
      </c>
      <c r="C222" s="103" t="s">
        <v>52</v>
      </c>
      <c r="D222" s="103" t="s">
        <v>142</v>
      </c>
      <c r="E222" s="103" t="s">
        <v>11</v>
      </c>
      <c r="F222" s="106">
        <v>1</v>
      </c>
      <c r="G222" s="127">
        <v>109795</v>
      </c>
      <c r="H222" s="101">
        <f>F222*G222</f>
        <v>109795</v>
      </c>
      <c r="I222" s="19">
        <f t="shared" si="21"/>
        <v>122970.40000000001</v>
      </c>
      <c r="J222" s="101" t="s">
        <v>97</v>
      </c>
      <c r="K222" s="103" t="s">
        <v>17</v>
      </c>
      <c r="L222" s="104" t="s">
        <v>14</v>
      </c>
    </row>
    <row r="223" spans="1:12" ht="149.25" customHeight="1">
      <c r="A223" s="106">
        <v>87</v>
      </c>
      <c r="B223" s="103" t="s">
        <v>332</v>
      </c>
      <c r="C223" s="103" t="s">
        <v>52</v>
      </c>
      <c r="D223" s="103" t="s">
        <v>333</v>
      </c>
      <c r="E223" s="103" t="s">
        <v>11</v>
      </c>
      <c r="F223" s="106">
        <v>1</v>
      </c>
      <c r="G223" s="127">
        <v>3579438</v>
      </c>
      <c r="H223" s="101">
        <f>F223*G223</f>
        <v>3579438</v>
      </c>
      <c r="I223" s="19">
        <f t="shared" si="21"/>
        <v>4008970.5600000005</v>
      </c>
      <c r="J223" s="101" t="s">
        <v>97</v>
      </c>
      <c r="K223" s="103" t="s">
        <v>17</v>
      </c>
      <c r="L223" s="104" t="s">
        <v>14</v>
      </c>
    </row>
    <row r="224" spans="1:12" ht="149.25" customHeight="1">
      <c r="A224" s="92">
        <v>88</v>
      </c>
      <c r="B224" s="103" t="s">
        <v>334</v>
      </c>
      <c r="C224" s="103" t="s">
        <v>52</v>
      </c>
      <c r="D224" s="103" t="s">
        <v>335</v>
      </c>
      <c r="E224" s="103" t="s">
        <v>11</v>
      </c>
      <c r="F224" s="106">
        <v>1</v>
      </c>
      <c r="G224" s="21">
        <v>5675022</v>
      </c>
      <c r="H224" s="19">
        <f t="shared" ref="H224:H226" si="23">F224*G224</f>
        <v>5675022</v>
      </c>
      <c r="I224" s="19">
        <f t="shared" si="21"/>
        <v>6356024.6400000006</v>
      </c>
      <c r="J224" s="101" t="s">
        <v>84</v>
      </c>
      <c r="K224" s="103" t="s">
        <v>17</v>
      </c>
      <c r="L224" s="104" t="s">
        <v>14</v>
      </c>
    </row>
    <row r="225" spans="1:12" ht="149.25" customHeight="1">
      <c r="A225" s="92">
        <v>89</v>
      </c>
      <c r="B225" s="103" t="s">
        <v>336</v>
      </c>
      <c r="C225" s="103" t="s">
        <v>52</v>
      </c>
      <c r="D225" s="103" t="s">
        <v>142</v>
      </c>
      <c r="E225" s="103" t="s">
        <v>11</v>
      </c>
      <c r="F225" s="106">
        <v>1</v>
      </c>
      <c r="G225" s="21">
        <v>534679</v>
      </c>
      <c r="H225" s="19">
        <f t="shared" si="23"/>
        <v>534679</v>
      </c>
      <c r="I225" s="19">
        <f t="shared" si="21"/>
        <v>598840.4800000001</v>
      </c>
      <c r="J225" s="101" t="s">
        <v>97</v>
      </c>
      <c r="K225" s="103" t="s">
        <v>17</v>
      </c>
      <c r="L225" s="104" t="s">
        <v>14</v>
      </c>
    </row>
    <row r="226" spans="1:12" ht="149.25" customHeight="1">
      <c r="A226" s="92">
        <v>90</v>
      </c>
      <c r="B226" s="103" t="s">
        <v>340</v>
      </c>
      <c r="C226" s="104" t="s">
        <v>52</v>
      </c>
      <c r="D226" s="35" t="s">
        <v>339</v>
      </c>
      <c r="E226" s="103" t="s">
        <v>11</v>
      </c>
      <c r="F226" s="106">
        <v>1</v>
      </c>
      <c r="G226" s="21">
        <v>152946</v>
      </c>
      <c r="H226" s="19">
        <f t="shared" si="23"/>
        <v>152946</v>
      </c>
      <c r="I226" s="19">
        <f t="shared" si="21"/>
        <v>171299.52000000002</v>
      </c>
      <c r="J226" s="101" t="s">
        <v>84</v>
      </c>
      <c r="K226" s="103" t="s">
        <v>17</v>
      </c>
      <c r="L226" s="104" t="s">
        <v>14</v>
      </c>
    </row>
    <row r="227" spans="1:12" ht="149.25" customHeight="1">
      <c r="A227" s="106">
        <v>91</v>
      </c>
      <c r="B227" s="103" t="s">
        <v>341</v>
      </c>
      <c r="C227" s="104" t="s">
        <v>52</v>
      </c>
      <c r="D227" s="35" t="s">
        <v>339</v>
      </c>
      <c r="E227" s="37" t="s">
        <v>11</v>
      </c>
      <c r="F227" s="38">
        <v>1</v>
      </c>
      <c r="G227" s="21">
        <v>586978</v>
      </c>
      <c r="H227" s="21">
        <v>586978</v>
      </c>
      <c r="I227" s="19">
        <f t="shared" si="21"/>
        <v>657415.3600000001</v>
      </c>
      <c r="J227" s="101" t="s">
        <v>84</v>
      </c>
      <c r="K227" s="103" t="s">
        <v>17</v>
      </c>
      <c r="L227" s="104" t="s">
        <v>14</v>
      </c>
    </row>
    <row r="228" spans="1:12" ht="149.25" customHeight="1">
      <c r="A228" s="92">
        <v>92</v>
      </c>
      <c r="B228" s="103" t="s">
        <v>342</v>
      </c>
      <c r="C228" s="104" t="s">
        <v>52</v>
      </c>
      <c r="D228" s="103" t="s">
        <v>344</v>
      </c>
      <c r="E228" s="37" t="s">
        <v>11</v>
      </c>
      <c r="F228" s="38">
        <v>1</v>
      </c>
      <c r="G228" s="21">
        <v>285804</v>
      </c>
      <c r="H228" s="19">
        <f t="shared" ref="H228:H238" si="24">F228*G228</f>
        <v>285804</v>
      </c>
      <c r="I228" s="19">
        <f t="shared" si="21"/>
        <v>320100.48000000004</v>
      </c>
      <c r="J228" s="101" t="s">
        <v>350</v>
      </c>
      <c r="K228" s="103" t="s">
        <v>17</v>
      </c>
      <c r="L228" s="104" t="s">
        <v>14</v>
      </c>
    </row>
    <row r="229" spans="1:12" ht="154.5" customHeight="1">
      <c r="A229" s="92">
        <v>93</v>
      </c>
      <c r="B229" s="103" t="s">
        <v>343</v>
      </c>
      <c r="C229" s="104" t="s">
        <v>52</v>
      </c>
      <c r="D229" s="103" t="s">
        <v>344</v>
      </c>
      <c r="E229" s="37" t="s">
        <v>11</v>
      </c>
      <c r="F229" s="38">
        <v>1</v>
      </c>
      <c r="G229" s="21">
        <v>426740</v>
      </c>
      <c r="H229" s="101">
        <f t="shared" si="24"/>
        <v>426740</v>
      </c>
      <c r="I229" s="19">
        <f t="shared" ref="I229:I255" si="25">H229*1.12</f>
        <v>477948.80000000005</v>
      </c>
      <c r="J229" s="101" t="s">
        <v>97</v>
      </c>
      <c r="K229" s="103" t="s">
        <v>17</v>
      </c>
      <c r="L229" s="104" t="s">
        <v>14</v>
      </c>
    </row>
    <row r="230" spans="1:12" ht="149.25" customHeight="1">
      <c r="A230" s="92">
        <v>94</v>
      </c>
      <c r="B230" s="103" t="s">
        <v>354</v>
      </c>
      <c r="C230" s="104" t="s">
        <v>52</v>
      </c>
      <c r="D230" s="103" t="s">
        <v>355</v>
      </c>
      <c r="E230" s="37" t="s">
        <v>11</v>
      </c>
      <c r="F230" s="38">
        <v>1</v>
      </c>
      <c r="G230" s="21">
        <v>914285.74</v>
      </c>
      <c r="H230" s="101">
        <f t="shared" si="24"/>
        <v>914285.74</v>
      </c>
      <c r="I230" s="19">
        <f t="shared" si="25"/>
        <v>1024000.0288000001</v>
      </c>
      <c r="J230" s="101" t="s">
        <v>84</v>
      </c>
      <c r="K230" s="103" t="s">
        <v>17</v>
      </c>
      <c r="L230" s="104" t="s">
        <v>14</v>
      </c>
    </row>
    <row r="231" spans="1:12" ht="149.25" customHeight="1">
      <c r="A231" s="92">
        <v>95</v>
      </c>
      <c r="B231" s="103" t="s">
        <v>353</v>
      </c>
      <c r="C231" s="104" t="s">
        <v>52</v>
      </c>
      <c r="D231" s="103" t="s">
        <v>356</v>
      </c>
      <c r="E231" s="37" t="s">
        <v>11</v>
      </c>
      <c r="F231" s="38">
        <v>1</v>
      </c>
      <c r="G231" s="21">
        <v>373800</v>
      </c>
      <c r="H231" s="101">
        <f t="shared" si="24"/>
        <v>373800</v>
      </c>
      <c r="I231" s="19">
        <f t="shared" si="25"/>
        <v>418656.00000000006</v>
      </c>
      <c r="J231" s="101" t="s">
        <v>97</v>
      </c>
      <c r="K231" s="103" t="s">
        <v>17</v>
      </c>
      <c r="L231" s="104" t="s">
        <v>14</v>
      </c>
    </row>
    <row r="232" spans="1:12" ht="149.25" customHeight="1">
      <c r="A232" s="92">
        <v>96</v>
      </c>
      <c r="B232" s="103" t="s">
        <v>352</v>
      </c>
      <c r="C232" s="104" t="s">
        <v>52</v>
      </c>
      <c r="D232" s="103" t="s">
        <v>357</v>
      </c>
      <c r="E232" s="37" t="s">
        <v>11</v>
      </c>
      <c r="F232" s="38">
        <v>1</v>
      </c>
      <c r="G232" s="21">
        <v>2431401</v>
      </c>
      <c r="H232" s="101">
        <f t="shared" si="24"/>
        <v>2431401</v>
      </c>
      <c r="I232" s="19">
        <f t="shared" si="25"/>
        <v>2723169.12</v>
      </c>
      <c r="J232" s="101" t="s">
        <v>84</v>
      </c>
      <c r="K232" s="103" t="s">
        <v>17</v>
      </c>
      <c r="L232" s="104" t="s">
        <v>14</v>
      </c>
    </row>
    <row r="233" spans="1:12" s="57" customFormat="1" ht="149.25" customHeight="1">
      <c r="A233" s="98">
        <v>97</v>
      </c>
      <c r="B233" s="53" t="s">
        <v>370</v>
      </c>
      <c r="C233" s="58" t="s">
        <v>52</v>
      </c>
      <c r="D233" s="60" t="s">
        <v>384</v>
      </c>
      <c r="E233" s="61" t="s">
        <v>11</v>
      </c>
      <c r="F233" s="62">
        <v>1</v>
      </c>
      <c r="G233" s="63">
        <v>3147554</v>
      </c>
      <c r="H233" s="56">
        <f t="shared" si="24"/>
        <v>3147554</v>
      </c>
      <c r="I233" s="59">
        <f t="shared" si="25"/>
        <v>3525260.4800000004</v>
      </c>
      <c r="J233" s="56" t="s">
        <v>84</v>
      </c>
      <c r="K233" s="53" t="s">
        <v>17</v>
      </c>
      <c r="L233" s="58" t="s">
        <v>14</v>
      </c>
    </row>
    <row r="234" spans="1:12" s="57" customFormat="1" ht="132" customHeight="1">
      <c r="A234" s="98">
        <v>98</v>
      </c>
      <c r="B234" s="53" t="s">
        <v>371</v>
      </c>
      <c r="C234" s="58" t="s">
        <v>52</v>
      </c>
      <c r="D234" s="53" t="s">
        <v>372</v>
      </c>
      <c r="E234" s="61" t="s">
        <v>11</v>
      </c>
      <c r="F234" s="62">
        <v>1</v>
      </c>
      <c r="G234" s="63">
        <v>6354342</v>
      </c>
      <c r="H234" s="56">
        <f t="shared" si="24"/>
        <v>6354342</v>
      </c>
      <c r="I234" s="59">
        <f t="shared" si="25"/>
        <v>7116863.040000001</v>
      </c>
      <c r="J234" s="56" t="s">
        <v>84</v>
      </c>
      <c r="K234" s="53" t="s">
        <v>17</v>
      </c>
      <c r="L234" s="58" t="s">
        <v>14</v>
      </c>
    </row>
    <row r="235" spans="1:12" ht="353.25" customHeight="1">
      <c r="A235" s="183">
        <v>99</v>
      </c>
      <c r="B235" s="185" t="s">
        <v>385</v>
      </c>
      <c r="C235" s="179" t="s">
        <v>96</v>
      </c>
      <c r="D235" s="185" t="s">
        <v>390</v>
      </c>
      <c r="E235" s="185" t="s">
        <v>11</v>
      </c>
      <c r="F235" s="183">
        <v>1</v>
      </c>
      <c r="G235" s="187">
        <v>45212640</v>
      </c>
      <c r="H235" s="168">
        <f t="shared" si="24"/>
        <v>45212640</v>
      </c>
      <c r="I235" s="223">
        <f t="shared" si="25"/>
        <v>50638156.800000004</v>
      </c>
      <c r="J235" s="168" t="s">
        <v>386</v>
      </c>
      <c r="K235" s="185" t="s">
        <v>326</v>
      </c>
      <c r="L235" s="179" t="s">
        <v>14</v>
      </c>
    </row>
    <row r="236" spans="1:12" ht="206.25" customHeight="1">
      <c r="A236" s="184"/>
      <c r="B236" s="186"/>
      <c r="C236" s="180"/>
      <c r="D236" s="186"/>
      <c r="E236" s="186"/>
      <c r="F236" s="184"/>
      <c r="G236" s="188"/>
      <c r="H236" s="169"/>
      <c r="I236" s="224"/>
      <c r="J236" s="169"/>
      <c r="K236" s="186"/>
      <c r="L236" s="180"/>
    </row>
    <row r="237" spans="1:12" ht="149.25" customHeight="1">
      <c r="A237" s="92">
        <v>100</v>
      </c>
      <c r="B237" s="103" t="s">
        <v>387</v>
      </c>
      <c r="C237" s="104" t="s">
        <v>52</v>
      </c>
      <c r="D237" s="103" t="s">
        <v>136</v>
      </c>
      <c r="E237" s="103" t="s">
        <v>11</v>
      </c>
      <c r="F237" s="106">
        <v>1</v>
      </c>
      <c r="G237" s="21">
        <v>3119554</v>
      </c>
      <c r="H237" s="101">
        <f t="shared" si="24"/>
        <v>3119554</v>
      </c>
      <c r="I237" s="19">
        <f t="shared" si="25"/>
        <v>3493900.4800000004</v>
      </c>
      <c r="J237" s="101" t="s">
        <v>294</v>
      </c>
      <c r="K237" s="103" t="s">
        <v>17</v>
      </c>
      <c r="L237" s="104" t="s">
        <v>14</v>
      </c>
    </row>
    <row r="238" spans="1:12" ht="135" customHeight="1">
      <c r="A238" s="92">
        <v>101</v>
      </c>
      <c r="B238" s="103" t="s">
        <v>388</v>
      </c>
      <c r="C238" s="103" t="s">
        <v>52</v>
      </c>
      <c r="D238" s="103" t="s">
        <v>389</v>
      </c>
      <c r="E238" s="103" t="s">
        <v>11</v>
      </c>
      <c r="F238" s="106">
        <v>1</v>
      </c>
      <c r="G238" s="21">
        <v>559133</v>
      </c>
      <c r="H238" s="101">
        <f t="shared" si="24"/>
        <v>559133</v>
      </c>
      <c r="I238" s="19">
        <f t="shared" si="25"/>
        <v>626228.96000000008</v>
      </c>
      <c r="J238" s="101" t="s">
        <v>294</v>
      </c>
      <c r="K238" s="103" t="s">
        <v>17</v>
      </c>
      <c r="L238" s="104" t="s">
        <v>14</v>
      </c>
    </row>
    <row r="239" spans="1:12" ht="149.25" customHeight="1">
      <c r="A239" s="92">
        <v>102</v>
      </c>
      <c r="B239" s="103" t="s">
        <v>393</v>
      </c>
      <c r="C239" s="103" t="s">
        <v>52</v>
      </c>
      <c r="D239" s="103" t="s">
        <v>392</v>
      </c>
      <c r="E239" s="103" t="s">
        <v>11</v>
      </c>
      <c r="F239" s="106">
        <v>1</v>
      </c>
      <c r="G239" s="21">
        <v>158649.10999999999</v>
      </c>
      <c r="H239" s="101">
        <f>F239*G239</f>
        <v>158649.10999999999</v>
      </c>
      <c r="I239" s="19">
        <f t="shared" si="25"/>
        <v>177687.00320000001</v>
      </c>
      <c r="J239" s="101" t="s">
        <v>97</v>
      </c>
      <c r="K239" s="103" t="s">
        <v>17</v>
      </c>
      <c r="L239" s="104" t="s">
        <v>14</v>
      </c>
    </row>
    <row r="240" spans="1:12" ht="149.25" customHeight="1">
      <c r="A240" s="92">
        <v>103</v>
      </c>
      <c r="B240" s="64" t="s">
        <v>394</v>
      </c>
      <c r="C240" s="104" t="s">
        <v>52</v>
      </c>
      <c r="D240" s="64" t="s">
        <v>395</v>
      </c>
      <c r="E240" s="65" t="s">
        <v>54</v>
      </c>
      <c r="F240" s="65">
        <v>1</v>
      </c>
      <c r="G240" s="66">
        <v>273447</v>
      </c>
      <c r="H240" s="66">
        <f>F240*G240</f>
        <v>273447</v>
      </c>
      <c r="I240" s="19">
        <f t="shared" si="25"/>
        <v>306260.64</v>
      </c>
      <c r="J240" s="101" t="s">
        <v>84</v>
      </c>
      <c r="K240" s="103" t="s">
        <v>17</v>
      </c>
      <c r="L240" s="104" t="s">
        <v>14</v>
      </c>
    </row>
    <row r="241" spans="1:12" ht="149.25" customHeight="1">
      <c r="A241" s="92">
        <v>104</v>
      </c>
      <c r="B241" s="103" t="s">
        <v>400</v>
      </c>
      <c r="C241" s="104" t="s">
        <v>52</v>
      </c>
      <c r="D241" s="103" t="s">
        <v>397</v>
      </c>
      <c r="E241" s="65" t="s">
        <v>54</v>
      </c>
      <c r="F241" s="65">
        <v>1</v>
      </c>
      <c r="G241" s="66">
        <v>3795996</v>
      </c>
      <c r="H241" s="66">
        <f>F241*G241</f>
        <v>3795996</v>
      </c>
      <c r="I241" s="19">
        <f t="shared" si="25"/>
        <v>4251515.5200000005</v>
      </c>
      <c r="J241" s="101" t="s">
        <v>84</v>
      </c>
      <c r="K241" s="103" t="s">
        <v>17</v>
      </c>
      <c r="L241" s="104" t="s">
        <v>14</v>
      </c>
    </row>
    <row r="242" spans="1:12" ht="149.25" customHeight="1">
      <c r="A242" s="92">
        <v>105</v>
      </c>
      <c r="B242" s="103" t="s">
        <v>399</v>
      </c>
      <c r="C242" s="103" t="s">
        <v>52</v>
      </c>
      <c r="D242" s="103" t="s">
        <v>398</v>
      </c>
      <c r="E242" s="65" t="s">
        <v>54</v>
      </c>
      <c r="F242" s="65">
        <v>1</v>
      </c>
      <c r="G242" s="66">
        <v>4085625</v>
      </c>
      <c r="H242" s="66">
        <f>F242*G242</f>
        <v>4085625</v>
      </c>
      <c r="I242" s="19">
        <f t="shared" si="25"/>
        <v>4575900</v>
      </c>
      <c r="J242" s="101" t="s">
        <v>97</v>
      </c>
      <c r="K242" s="103" t="s">
        <v>17</v>
      </c>
      <c r="L242" s="104" t="s">
        <v>14</v>
      </c>
    </row>
    <row r="243" spans="1:12" s="67" customFormat="1" ht="162.75" customHeight="1">
      <c r="A243" s="92">
        <v>106</v>
      </c>
      <c r="B243" s="103" t="s">
        <v>409</v>
      </c>
      <c r="C243" s="103" t="s">
        <v>52</v>
      </c>
      <c r="D243" s="103" t="s">
        <v>410</v>
      </c>
      <c r="E243" s="166"/>
      <c r="F243" s="65"/>
      <c r="G243" s="66"/>
      <c r="H243" s="66"/>
      <c r="I243" s="165"/>
      <c r="J243" s="167" t="s">
        <v>680</v>
      </c>
      <c r="K243" s="103"/>
      <c r="L243" s="104"/>
    </row>
    <row r="244" spans="1:12" s="67" customFormat="1" ht="149.25" customHeight="1">
      <c r="A244" s="92">
        <v>107</v>
      </c>
      <c r="B244" s="69" t="s">
        <v>403</v>
      </c>
      <c r="C244" s="65" t="s">
        <v>52</v>
      </c>
      <c r="D244" s="69" t="s">
        <v>412</v>
      </c>
      <c r="E244" s="65" t="s">
        <v>11</v>
      </c>
      <c r="F244" s="65">
        <v>1</v>
      </c>
      <c r="G244" s="66">
        <v>854710.72</v>
      </c>
      <c r="H244" s="66">
        <v>854710.72</v>
      </c>
      <c r="I244" s="19">
        <f t="shared" si="25"/>
        <v>957276.00640000007</v>
      </c>
      <c r="J244" s="101" t="s">
        <v>84</v>
      </c>
      <c r="K244" s="103" t="s">
        <v>17</v>
      </c>
      <c r="L244" s="104" t="s">
        <v>14</v>
      </c>
    </row>
    <row r="245" spans="1:12" s="67" customFormat="1" ht="149.25" customHeight="1">
      <c r="A245" s="92">
        <v>108</v>
      </c>
      <c r="B245" s="69" t="s">
        <v>404</v>
      </c>
      <c r="C245" s="65" t="s">
        <v>52</v>
      </c>
      <c r="D245" s="69" t="s">
        <v>413</v>
      </c>
      <c r="E245" s="65" t="s">
        <v>11</v>
      </c>
      <c r="F245" s="65">
        <v>1</v>
      </c>
      <c r="G245" s="66">
        <v>3022763.39</v>
      </c>
      <c r="H245" s="66">
        <v>3022763.39</v>
      </c>
      <c r="I245" s="19">
        <f t="shared" si="25"/>
        <v>3385494.9968000003</v>
      </c>
      <c r="J245" s="101" t="s">
        <v>84</v>
      </c>
      <c r="K245" s="103" t="s">
        <v>17</v>
      </c>
      <c r="L245" s="104" t="s">
        <v>14</v>
      </c>
    </row>
    <row r="246" spans="1:12" s="67" customFormat="1" ht="149.25" customHeight="1">
      <c r="A246" s="92">
        <v>109</v>
      </c>
      <c r="B246" s="69" t="s">
        <v>405</v>
      </c>
      <c r="C246" s="65" t="s">
        <v>52</v>
      </c>
      <c r="D246" s="69" t="s">
        <v>414</v>
      </c>
      <c r="E246" s="65" t="s">
        <v>11</v>
      </c>
      <c r="F246" s="65">
        <v>1</v>
      </c>
      <c r="G246" s="66">
        <v>1570272.32</v>
      </c>
      <c r="H246" s="66">
        <v>1570272.32</v>
      </c>
      <c r="I246" s="19">
        <f t="shared" si="25"/>
        <v>1758704.9984000002</v>
      </c>
      <c r="J246" s="101" t="s">
        <v>84</v>
      </c>
      <c r="K246" s="103" t="s">
        <v>17</v>
      </c>
      <c r="L246" s="104" t="s">
        <v>14</v>
      </c>
    </row>
    <row r="247" spans="1:12" s="67" customFormat="1" ht="149.25" customHeight="1">
      <c r="A247" s="92">
        <v>110</v>
      </c>
      <c r="B247" s="69" t="s">
        <v>406</v>
      </c>
      <c r="C247" s="65" t="s">
        <v>52</v>
      </c>
      <c r="D247" s="69" t="s">
        <v>413</v>
      </c>
      <c r="E247" s="65" t="s">
        <v>11</v>
      </c>
      <c r="F247" s="65">
        <v>1</v>
      </c>
      <c r="G247" s="66">
        <v>1298214.29</v>
      </c>
      <c r="H247" s="66">
        <v>1298214.29</v>
      </c>
      <c r="I247" s="19">
        <f t="shared" si="25"/>
        <v>1454000.0048000002</v>
      </c>
      <c r="J247" s="101" t="s">
        <v>307</v>
      </c>
      <c r="K247" s="103" t="s">
        <v>17</v>
      </c>
      <c r="L247" s="104" t="s">
        <v>14</v>
      </c>
    </row>
    <row r="248" spans="1:12" s="67" customFormat="1" ht="149.25" customHeight="1">
      <c r="A248" s="92">
        <v>111</v>
      </c>
      <c r="B248" s="103" t="s">
        <v>407</v>
      </c>
      <c r="C248" s="104" t="s">
        <v>52</v>
      </c>
      <c r="D248" s="103" t="s">
        <v>397</v>
      </c>
      <c r="E248" s="103" t="s">
        <v>11</v>
      </c>
      <c r="F248" s="106">
        <v>1</v>
      </c>
      <c r="G248" s="21">
        <v>836094</v>
      </c>
      <c r="H248" s="101">
        <f t="shared" ref="H248:H252" si="26">F248*G248</f>
        <v>836094</v>
      </c>
      <c r="I248" s="19">
        <f t="shared" si="25"/>
        <v>936425.28000000014</v>
      </c>
      <c r="J248" s="101" t="s">
        <v>84</v>
      </c>
      <c r="K248" s="103" t="s">
        <v>17</v>
      </c>
      <c r="L248" s="104" t="s">
        <v>14</v>
      </c>
    </row>
    <row r="249" spans="1:12" ht="190.5" customHeight="1">
      <c r="A249" s="92">
        <v>112</v>
      </c>
      <c r="B249" s="103" t="s">
        <v>415</v>
      </c>
      <c r="C249" s="104" t="s">
        <v>52</v>
      </c>
      <c r="D249" s="103" t="s">
        <v>293</v>
      </c>
      <c r="E249" s="106" t="s">
        <v>54</v>
      </c>
      <c r="F249" s="106">
        <v>1</v>
      </c>
      <c r="G249" s="19">
        <v>2019986</v>
      </c>
      <c r="H249" s="19">
        <f t="shared" si="26"/>
        <v>2019986</v>
      </c>
      <c r="I249" s="19">
        <f t="shared" si="25"/>
        <v>2262384.3200000003</v>
      </c>
      <c r="J249" s="103" t="s">
        <v>84</v>
      </c>
      <c r="K249" s="103" t="s">
        <v>17</v>
      </c>
      <c r="L249" s="104" t="s">
        <v>14</v>
      </c>
    </row>
    <row r="250" spans="1:12" ht="224.25" customHeight="1">
      <c r="A250" s="92">
        <v>113</v>
      </c>
      <c r="B250" s="64" t="s">
        <v>421</v>
      </c>
      <c r="C250" s="69" t="s">
        <v>52</v>
      </c>
      <c r="D250" s="76" t="s">
        <v>505</v>
      </c>
      <c r="E250" s="106" t="s">
        <v>54</v>
      </c>
      <c r="F250" s="106">
        <v>1</v>
      </c>
      <c r="G250" s="19">
        <v>7562504</v>
      </c>
      <c r="H250" s="19">
        <f t="shared" si="26"/>
        <v>7562504</v>
      </c>
      <c r="I250" s="19">
        <f t="shared" si="25"/>
        <v>8470004.4800000004</v>
      </c>
      <c r="J250" s="103" t="s">
        <v>431</v>
      </c>
      <c r="K250" s="103" t="s">
        <v>17</v>
      </c>
      <c r="L250" s="104" t="s">
        <v>14</v>
      </c>
    </row>
    <row r="251" spans="1:12" ht="148.5" customHeight="1">
      <c r="A251" s="92">
        <v>114</v>
      </c>
      <c r="B251" s="103" t="s">
        <v>432</v>
      </c>
      <c r="C251" s="103" t="s">
        <v>52</v>
      </c>
      <c r="D251" s="103" t="s">
        <v>427</v>
      </c>
      <c r="E251" s="106" t="s">
        <v>54</v>
      </c>
      <c r="F251" s="106">
        <v>1</v>
      </c>
      <c r="G251" s="19">
        <v>97568</v>
      </c>
      <c r="H251" s="19">
        <f t="shared" si="26"/>
        <v>97568</v>
      </c>
      <c r="I251" s="19">
        <f t="shared" si="25"/>
        <v>109276.16</v>
      </c>
      <c r="J251" s="103" t="s">
        <v>97</v>
      </c>
      <c r="K251" s="103" t="s">
        <v>17</v>
      </c>
      <c r="L251" s="104" t="s">
        <v>14</v>
      </c>
    </row>
    <row r="252" spans="1:12" ht="164.25" customHeight="1">
      <c r="A252" s="92">
        <v>115</v>
      </c>
      <c r="B252" s="103" t="s">
        <v>428</v>
      </c>
      <c r="C252" s="103" t="s">
        <v>52</v>
      </c>
      <c r="D252" s="103" t="s">
        <v>427</v>
      </c>
      <c r="E252" s="106" t="s">
        <v>54</v>
      </c>
      <c r="F252" s="106">
        <v>1</v>
      </c>
      <c r="G252" s="19">
        <v>118210</v>
      </c>
      <c r="H252" s="19">
        <f t="shared" si="26"/>
        <v>118210</v>
      </c>
      <c r="I252" s="19">
        <f t="shared" si="25"/>
        <v>132395.20000000001</v>
      </c>
      <c r="J252" s="103" t="s">
        <v>84</v>
      </c>
      <c r="K252" s="103" t="s">
        <v>17</v>
      </c>
      <c r="L252" s="104" t="s">
        <v>14</v>
      </c>
    </row>
    <row r="253" spans="1:12" s="67" customFormat="1" ht="181.5" customHeight="1">
      <c r="A253" s="92">
        <v>116</v>
      </c>
      <c r="B253" s="83" t="s">
        <v>458</v>
      </c>
      <c r="C253" s="65" t="s">
        <v>52</v>
      </c>
      <c r="D253" s="69" t="s">
        <v>459</v>
      </c>
      <c r="E253" s="65" t="s">
        <v>11</v>
      </c>
      <c r="F253" s="65">
        <v>1</v>
      </c>
      <c r="G253" s="66">
        <v>471560</v>
      </c>
      <c r="H253" s="66">
        <v>471560</v>
      </c>
      <c r="I253" s="19">
        <f t="shared" si="25"/>
        <v>528147.20000000007</v>
      </c>
      <c r="J253" s="74" t="s">
        <v>419</v>
      </c>
      <c r="K253" s="103" t="s">
        <v>17</v>
      </c>
      <c r="L253" s="104" t="s">
        <v>14</v>
      </c>
    </row>
    <row r="254" spans="1:12" s="67" customFormat="1" ht="169.5" customHeight="1">
      <c r="A254" s="92">
        <v>117</v>
      </c>
      <c r="B254" s="83" t="s">
        <v>460</v>
      </c>
      <c r="C254" s="65" t="s">
        <v>52</v>
      </c>
      <c r="D254" s="69" t="s">
        <v>459</v>
      </c>
      <c r="E254" s="65" t="s">
        <v>11</v>
      </c>
      <c r="F254" s="65">
        <v>1</v>
      </c>
      <c r="G254" s="66">
        <v>853143</v>
      </c>
      <c r="H254" s="66">
        <v>853143</v>
      </c>
      <c r="I254" s="19">
        <f t="shared" si="25"/>
        <v>955520.16000000015</v>
      </c>
      <c r="J254" s="74" t="s">
        <v>84</v>
      </c>
      <c r="K254" s="103" t="s">
        <v>17</v>
      </c>
      <c r="L254" s="104" t="s">
        <v>14</v>
      </c>
    </row>
    <row r="255" spans="1:12" s="67" customFormat="1" ht="199.5" customHeight="1">
      <c r="A255" s="92">
        <v>118</v>
      </c>
      <c r="B255" s="83" t="s">
        <v>461</v>
      </c>
      <c r="C255" s="65" t="s">
        <v>52</v>
      </c>
      <c r="D255" s="69" t="s">
        <v>459</v>
      </c>
      <c r="E255" s="65" t="s">
        <v>11</v>
      </c>
      <c r="F255" s="65">
        <v>1</v>
      </c>
      <c r="G255" s="66">
        <v>1358148</v>
      </c>
      <c r="H255" s="66">
        <v>1358148</v>
      </c>
      <c r="I255" s="19">
        <f t="shared" si="25"/>
        <v>1521125.7600000002</v>
      </c>
      <c r="J255" s="74" t="s">
        <v>84</v>
      </c>
      <c r="K255" s="103" t="s">
        <v>17</v>
      </c>
      <c r="L255" s="104" t="s">
        <v>14</v>
      </c>
    </row>
    <row r="256" spans="1:12" s="67" customFormat="1" ht="199.5" customHeight="1">
      <c r="A256" s="92">
        <v>119</v>
      </c>
      <c r="B256" s="103" t="s">
        <v>480</v>
      </c>
      <c r="C256" s="104" t="s">
        <v>52</v>
      </c>
      <c r="D256" s="103" t="s">
        <v>397</v>
      </c>
      <c r="E256" s="103" t="s">
        <v>11</v>
      </c>
      <c r="F256" s="106">
        <v>1</v>
      </c>
      <c r="G256" s="21">
        <v>932652</v>
      </c>
      <c r="H256" s="101">
        <f t="shared" ref="H256" si="27">F256*G256</f>
        <v>932652</v>
      </c>
      <c r="I256" s="19">
        <f t="shared" ref="I256" si="28">H256*1.12</f>
        <v>1044570.2400000001</v>
      </c>
      <c r="J256" s="101" t="s">
        <v>456</v>
      </c>
      <c r="K256" s="103" t="s">
        <v>17</v>
      </c>
      <c r="L256" s="104" t="s">
        <v>14</v>
      </c>
    </row>
    <row r="257" spans="1:12" s="67" customFormat="1" ht="199.5" customHeight="1">
      <c r="A257" s="92">
        <v>120</v>
      </c>
      <c r="B257" s="103" t="s">
        <v>481</v>
      </c>
      <c r="C257" s="104" t="s">
        <v>497</v>
      </c>
      <c r="D257" s="103" t="s">
        <v>482</v>
      </c>
      <c r="E257" s="89"/>
      <c r="F257" s="65"/>
      <c r="G257" s="66"/>
      <c r="H257" s="66"/>
      <c r="I257" s="52"/>
      <c r="J257" s="167" t="s">
        <v>680</v>
      </c>
      <c r="K257" s="103"/>
      <c r="L257" s="104"/>
    </row>
    <row r="258" spans="1:12" s="67" customFormat="1" ht="199.5" customHeight="1">
      <c r="A258" s="92">
        <v>121</v>
      </c>
      <c r="B258" s="103" t="s">
        <v>479</v>
      </c>
      <c r="C258" s="104" t="s">
        <v>52</v>
      </c>
      <c r="D258" s="35" t="s">
        <v>471</v>
      </c>
      <c r="E258" s="106" t="s">
        <v>54</v>
      </c>
      <c r="F258" s="106">
        <v>1</v>
      </c>
      <c r="G258" s="66">
        <v>136014</v>
      </c>
      <c r="H258" s="66">
        <f>F258*G258</f>
        <v>136014</v>
      </c>
      <c r="I258" s="19">
        <f>H258*1.12</f>
        <v>152335.68000000002</v>
      </c>
      <c r="J258" s="74" t="s">
        <v>84</v>
      </c>
      <c r="K258" s="103" t="s">
        <v>17</v>
      </c>
      <c r="L258" s="104" t="s">
        <v>14</v>
      </c>
    </row>
    <row r="259" spans="1:12" s="67" customFormat="1" ht="157.5" customHeight="1">
      <c r="A259" s="92">
        <v>122</v>
      </c>
      <c r="B259" s="103" t="s">
        <v>478</v>
      </c>
      <c r="C259" s="104" t="s">
        <v>52</v>
      </c>
      <c r="D259" s="35" t="s">
        <v>471</v>
      </c>
      <c r="E259" s="106" t="s">
        <v>54</v>
      </c>
      <c r="F259" s="106">
        <v>1</v>
      </c>
      <c r="G259" s="66">
        <v>280714.3</v>
      </c>
      <c r="H259" s="66">
        <f>F259*G259</f>
        <v>280714.3</v>
      </c>
      <c r="I259" s="19">
        <f>H259*1.12</f>
        <v>314400.016</v>
      </c>
      <c r="J259" s="74" t="s">
        <v>84</v>
      </c>
      <c r="K259" s="103" t="s">
        <v>17</v>
      </c>
      <c r="L259" s="104" t="s">
        <v>14</v>
      </c>
    </row>
    <row r="260" spans="1:12" s="67" customFormat="1" ht="199.5" customHeight="1">
      <c r="A260" s="92">
        <v>123</v>
      </c>
      <c r="B260" s="103" t="s">
        <v>470</v>
      </c>
      <c r="C260" s="103" t="s">
        <v>52</v>
      </c>
      <c r="D260" s="103" t="s">
        <v>142</v>
      </c>
      <c r="E260" s="103" t="s">
        <v>11</v>
      </c>
      <c r="F260" s="106">
        <v>1</v>
      </c>
      <c r="G260" s="21">
        <v>1467202.68</v>
      </c>
      <c r="H260" s="19">
        <f t="shared" ref="H260" si="29">F260*G260</f>
        <v>1467202.68</v>
      </c>
      <c r="I260" s="19">
        <f t="shared" ref="I260" si="30">H260*1.12</f>
        <v>1643267.0016000001</v>
      </c>
      <c r="J260" s="101" t="s">
        <v>84</v>
      </c>
      <c r="K260" s="103" t="s">
        <v>17</v>
      </c>
      <c r="L260" s="104" t="s">
        <v>14</v>
      </c>
    </row>
    <row r="261" spans="1:12" s="67" customFormat="1" ht="199.5" customHeight="1">
      <c r="A261" s="92">
        <v>124</v>
      </c>
      <c r="B261" s="103" t="s">
        <v>495</v>
      </c>
      <c r="C261" s="103" t="s">
        <v>52</v>
      </c>
      <c r="D261" s="103" t="s">
        <v>142</v>
      </c>
      <c r="E261" s="103" t="s">
        <v>11</v>
      </c>
      <c r="F261" s="106">
        <v>1</v>
      </c>
      <c r="G261" s="21">
        <v>89683.04</v>
      </c>
      <c r="H261" s="19">
        <f t="shared" ref="H261:H275" si="31">F261*G261</f>
        <v>89683.04</v>
      </c>
      <c r="I261" s="19">
        <f t="shared" ref="I261:I276" si="32">H261*1.12</f>
        <v>100445.0048</v>
      </c>
      <c r="J261" s="101" t="s">
        <v>84</v>
      </c>
      <c r="K261" s="103" t="s">
        <v>17</v>
      </c>
      <c r="L261" s="104" t="s">
        <v>14</v>
      </c>
    </row>
    <row r="262" spans="1:12" s="67" customFormat="1" ht="199.5" customHeight="1">
      <c r="A262" s="92">
        <v>125</v>
      </c>
      <c r="B262" s="103" t="s">
        <v>496</v>
      </c>
      <c r="C262" s="103" t="s">
        <v>52</v>
      </c>
      <c r="D262" s="103" t="s">
        <v>142</v>
      </c>
      <c r="E262" s="103" t="s">
        <v>11</v>
      </c>
      <c r="F262" s="106">
        <v>1</v>
      </c>
      <c r="G262" s="21">
        <v>88442.86</v>
      </c>
      <c r="H262" s="19">
        <f t="shared" si="31"/>
        <v>88442.86</v>
      </c>
      <c r="I262" s="19">
        <f t="shared" si="32"/>
        <v>99056.003200000006</v>
      </c>
      <c r="J262" s="101" t="s">
        <v>84</v>
      </c>
      <c r="K262" s="103" t="s">
        <v>17</v>
      </c>
      <c r="L262" s="104" t="s">
        <v>14</v>
      </c>
    </row>
    <row r="263" spans="1:12" ht="199.5" customHeight="1">
      <c r="A263" s="92">
        <v>126</v>
      </c>
      <c r="B263" s="64" t="s">
        <v>503</v>
      </c>
      <c r="C263" s="104" t="s">
        <v>52</v>
      </c>
      <c r="D263" s="64" t="s">
        <v>504</v>
      </c>
      <c r="E263" s="65" t="s">
        <v>54</v>
      </c>
      <c r="F263" s="65">
        <v>1</v>
      </c>
      <c r="G263" s="19">
        <v>535718.75</v>
      </c>
      <c r="H263" s="19">
        <f t="shared" si="31"/>
        <v>535718.75</v>
      </c>
      <c r="I263" s="19">
        <f t="shared" si="32"/>
        <v>600005</v>
      </c>
      <c r="J263" s="74" t="s">
        <v>97</v>
      </c>
      <c r="K263" s="103" t="s">
        <v>17</v>
      </c>
      <c r="L263" s="104" t="s">
        <v>14</v>
      </c>
    </row>
    <row r="264" spans="1:12" ht="288" customHeight="1">
      <c r="A264" s="92">
        <v>127</v>
      </c>
      <c r="B264" s="64" t="s">
        <v>515</v>
      </c>
      <c r="C264" s="104" t="s">
        <v>96</v>
      </c>
      <c r="D264" s="64" t="s">
        <v>516</v>
      </c>
      <c r="E264" s="65" t="s">
        <v>54</v>
      </c>
      <c r="F264" s="65">
        <v>1</v>
      </c>
      <c r="G264" s="19">
        <v>4100500</v>
      </c>
      <c r="H264" s="19">
        <f t="shared" si="31"/>
        <v>4100500</v>
      </c>
      <c r="I264" s="19">
        <f t="shared" si="32"/>
        <v>4592560</v>
      </c>
      <c r="J264" s="74" t="s">
        <v>517</v>
      </c>
      <c r="K264" s="103" t="s">
        <v>326</v>
      </c>
      <c r="L264" s="104" t="s">
        <v>14</v>
      </c>
    </row>
    <row r="265" spans="1:12" ht="140.25" customHeight="1">
      <c r="A265" s="92">
        <v>128</v>
      </c>
      <c r="B265" s="103" t="s">
        <v>528</v>
      </c>
      <c r="C265" s="104" t="s">
        <v>434</v>
      </c>
      <c r="D265" s="64" t="s">
        <v>522</v>
      </c>
      <c r="E265" s="65" t="s">
        <v>54</v>
      </c>
      <c r="F265" s="65">
        <v>1</v>
      </c>
      <c r="G265" s="19">
        <v>455357</v>
      </c>
      <c r="H265" s="19">
        <f t="shared" si="31"/>
        <v>455357</v>
      </c>
      <c r="I265" s="19">
        <f t="shared" si="32"/>
        <v>509999.84</v>
      </c>
      <c r="J265" s="74" t="s">
        <v>511</v>
      </c>
      <c r="K265" s="103" t="s">
        <v>17</v>
      </c>
      <c r="L265" s="104" t="s">
        <v>14</v>
      </c>
    </row>
    <row r="266" spans="1:12" ht="117" customHeight="1">
      <c r="A266" s="92">
        <v>129</v>
      </c>
      <c r="B266" s="103" t="s">
        <v>523</v>
      </c>
      <c r="C266" s="103" t="s">
        <v>96</v>
      </c>
      <c r="D266" s="103" t="s">
        <v>524</v>
      </c>
      <c r="E266" s="65" t="s">
        <v>54</v>
      </c>
      <c r="F266" s="65">
        <v>1</v>
      </c>
      <c r="G266" s="19">
        <v>14409750</v>
      </c>
      <c r="H266" s="19">
        <f t="shared" si="31"/>
        <v>14409750</v>
      </c>
      <c r="I266" s="19">
        <f t="shared" si="32"/>
        <v>16138920.000000002</v>
      </c>
      <c r="J266" s="74" t="s">
        <v>527</v>
      </c>
      <c r="K266" s="103" t="s">
        <v>326</v>
      </c>
      <c r="L266" s="104" t="s">
        <v>14</v>
      </c>
    </row>
    <row r="267" spans="1:12" s="67" customFormat="1" ht="141" customHeight="1">
      <c r="A267" s="92">
        <v>130</v>
      </c>
      <c r="B267" s="64" t="s">
        <v>525</v>
      </c>
      <c r="C267" s="104" t="s">
        <v>52</v>
      </c>
      <c r="D267" s="64" t="s">
        <v>526</v>
      </c>
      <c r="E267" s="65" t="s">
        <v>54</v>
      </c>
      <c r="F267" s="65">
        <v>1</v>
      </c>
      <c r="G267" s="66">
        <v>453616</v>
      </c>
      <c r="H267" s="66">
        <f t="shared" si="31"/>
        <v>453616</v>
      </c>
      <c r="I267" s="19">
        <f t="shared" si="32"/>
        <v>508049.92000000004</v>
      </c>
      <c r="J267" s="74" t="s">
        <v>84</v>
      </c>
      <c r="K267" s="103" t="s">
        <v>17</v>
      </c>
      <c r="L267" s="104" t="s">
        <v>14</v>
      </c>
    </row>
    <row r="268" spans="1:12" s="67" customFormat="1" ht="141" customHeight="1">
      <c r="A268" s="92">
        <v>131</v>
      </c>
      <c r="B268" s="103" t="s">
        <v>532</v>
      </c>
      <c r="C268" s="104" t="s">
        <v>434</v>
      </c>
      <c r="D268" s="35" t="s">
        <v>531</v>
      </c>
      <c r="E268" s="106" t="s">
        <v>54</v>
      </c>
      <c r="F268" s="106">
        <v>1</v>
      </c>
      <c r="G268" s="36">
        <v>101250</v>
      </c>
      <c r="H268" s="19">
        <f t="shared" si="31"/>
        <v>101250</v>
      </c>
      <c r="I268" s="19">
        <f t="shared" si="32"/>
        <v>113400.00000000001</v>
      </c>
      <c r="J268" s="103" t="s">
        <v>511</v>
      </c>
      <c r="K268" s="103" t="s">
        <v>17</v>
      </c>
      <c r="L268" s="104" t="s">
        <v>14</v>
      </c>
    </row>
    <row r="269" spans="1:12" s="67" customFormat="1" ht="141" customHeight="1">
      <c r="A269" s="92">
        <v>132</v>
      </c>
      <c r="B269" s="103" t="s">
        <v>534</v>
      </c>
      <c r="C269" s="104" t="s">
        <v>434</v>
      </c>
      <c r="D269" s="64" t="s">
        <v>536</v>
      </c>
      <c r="E269" s="65" t="s">
        <v>54</v>
      </c>
      <c r="F269" s="65">
        <v>1</v>
      </c>
      <c r="G269" s="19">
        <v>331875</v>
      </c>
      <c r="H269" s="19">
        <f t="shared" si="31"/>
        <v>331875</v>
      </c>
      <c r="I269" s="19">
        <f t="shared" si="32"/>
        <v>371700.00000000006</v>
      </c>
      <c r="J269" s="74" t="s">
        <v>84</v>
      </c>
      <c r="K269" s="103" t="s">
        <v>17</v>
      </c>
      <c r="L269" s="104" t="s">
        <v>14</v>
      </c>
    </row>
    <row r="270" spans="1:12" s="67" customFormat="1" ht="141" customHeight="1">
      <c r="A270" s="92">
        <v>133</v>
      </c>
      <c r="B270" s="103" t="s">
        <v>537</v>
      </c>
      <c r="C270" s="104" t="s">
        <v>52</v>
      </c>
      <c r="D270" s="103" t="s">
        <v>535</v>
      </c>
      <c r="E270" s="65" t="s">
        <v>54</v>
      </c>
      <c r="F270" s="65">
        <v>1</v>
      </c>
      <c r="G270" s="19">
        <v>29017.86</v>
      </c>
      <c r="H270" s="19">
        <f t="shared" si="31"/>
        <v>29017.86</v>
      </c>
      <c r="I270" s="19">
        <f t="shared" si="32"/>
        <v>32500.003200000003</v>
      </c>
      <c r="J270" s="74" t="s">
        <v>97</v>
      </c>
      <c r="K270" s="103" t="s">
        <v>17</v>
      </c>
      <c r="L270" s="104" t="s">
        <v>14</v>
      </c>
    </row>
    <row r="271" spans="1:12" s="67" customFormat="1" ht="141" customHeight="1">
      <c r="A271" s="116">
        <v>134</v>
      </c>
      <c r="B271" s="121" t="s">
        <v>538</v>
      </c>
      <c r="C271" s="122" t="s">
        <v>52</v>
      </c>
      <c r="D271" s="121" t="s">
        <v>535</v>
      </c>
      <c r="E271" s="65" t="s">
        <v>54</v>
      </c>
      <c r="F271" s="65">
        <v>1</v>
      </c>
      <c r="G271" s="19">
        <v>492214.29</v>
      </c>
      <c r="H271" s="19">
        <f t="shared" si="31"/>
        <v>492214.29</v>
      </c>
      <c r="I271" s="19">
        <f t="shared" si="32"/>
        <v>551280.0048</v>
      </c>
      <c r="J271" s="74" t="s">
        <v>84</v>
      </c>
      <c r="K271" s="121" t="s">
        <v>17</v>
      </c>
      <c r="L271" s="122" t="s">
        <v>14</v>
      </c>
    </row>
    <row r="272" spans="1:12" s="67" customFormat="1" ht="141" customHeight="1">
      <c r="A272" s="116">
        <v>135</v>
      </c>
      <c r="B272" s="121" t="s">
        <v>539</v>
      </c>
      <c r="C272" s="122" t="s">
        <v>52</v>
      </c>
      <c r="D272" s="121" t="s">
        <v>535</v>
      </c>
      <c r="E272" s="65" t="s">
        <v>54</v>
      </c>
      <c r="F272" s="65">
        <v>1</v>
      </c>
      <c r="G272" s="19">
        <v>1123524.1100000001</v>
      </c>
      <c r="H272" s="19">
        <f t="shared" si="31"/>
        <v>1123524.1100000001</v>
      </c>
      <c r="I272" s="19">
        <f t="shared" si="32"/>
        <v>1258347.0032000002</v>
      </c>
      <c r="J272" s="74" t="s">
        <v>84</v>
      </c>
      <c r="K272" s="121" t="s">
        <v>17</v>
      </c>
      <c r="L272" s="122" t="s">
        <v>14</v>
      </c>
    </row>
    <row r="273" spans="1:12" s="67" customFormat="1" ht="141" customHeight="1">
      <c r="A273" s="123">
        <v>136</v>
      </c>
      <c r="B273" s="121" t="s">
        <v>562</v>
      </c>
      <c r="C273" s="122" t="s">
        <v>52</v>
      </c>
      <c r="D273" s="121" t="s">
        <v>563</v>
      </c>
      <c r="E273" s="65" t="s">
        <v>564</v>
      </c>
      <c r="F273" s="65">
        <v>6400</v>
      </c>
      <c r="G273" s="19">
        <v>107.143</v>
      </c>
      <c r="H273" s="19">
        <f t="shared" si="31"/>
        <v>685715.2</v>
      </c>
      <c r="I273" s="19">
        <f t="shared" si="32"/>
        <v>768001.02399999998</v>
      </c>
      <c r="J273" s="121" t="s">
        <v>61</v>
      </c>
      <c r="K273" s="121" t="s">
        <v>17</v>
      </c>
      <c r="L273" s="122" t="s">
        <v>14</v>
      </c>
    </row>
    <row r="274" spans="1:12" s="67" customFormat="1" ht="141" customHeight="1">
      <c r="A274" s="116">
        <v>137</v>
      </c>
      <c r="B274" s="121" t="s">
        <v>583</v>
      </c>
      <c r="C274" s="122" t="s">
        <v>52</v>
      </c>
      <c r="D274" s="121" t="s">
        <v>524</v>
      </c>
      <c r="E274" s="65" t="s">
        <v>54</v>
      </c>
      <c r="F274" s="65">
        <v>1</v>
      </c>
      <c r="G274" s="19">
        <v>81300</v>
      </c>
      <c r="H274" s="19">
        <f t="shared" ref="H274" si="33">F274*G274</f>
        <v>81300</v>
      </c>
      <c r="I274" s="19">
        <f t="shared" ref="I274" si="34">H274*1.12</f>
        <v>91056.000000000015</v>
      </c>
      <c r="J274" s="74" t="s">
        <v>84</v>
      </c>
      <c r="K274" s="121" t="s">
        <v>17</v>
      </c>
      <c r="L274" s="122" t="s">
        <v>14</v>
      </c>
    </row>
    <row r="275" spans="1:12" s="67" customFormat="1" ht="141" customHeight="1">
      <c r="A275" s="116">
        <v>138</v>
      </c>
      <c r="B275" s="121" t="s">
        <v>579</v>
      </c>
      <c r="C275" s="122" t="s">
        <v>52</v>
      </c>
      <c r="D275" s="121" t="s">
        <v>580</v>
      </c>
      <c r="E275" s="65" t="s">
        <v>54</v>
      </c>
      <c r="F275" s="65">
        <v>1</v>
      </c>
      <c r="G275" s="19">
        <v>232946.43</v>
      </c>
      <c r="H275" s="19">
        <f t="shared" si="31"/>
        <v>232946.43</v>
      </c>
      <c r="I275" s="19">
        <f t="shared" si="32"/>
        <v>260900.00160000002</v>
      </c>
      <c r="J275" s="74" t="s">
        <v>84</v>
      </c>
      <c r="K275" s="121" t="s">
        <v>17</v>
      </c>
      <c r="L275" s="122" t="s">
        <v>14</v>
      </c>
    </row>
    <row r="276" spans="1:12" s="67" customFormat="1" ht="141" customHeight="1">
      <c r="A276" s="116">
        <v>139</v>
      </c>
      <c r="B276" s="64" t="s">
        <v>578</v>
      </c>
      <c r="C276" s="122" t="s">
        <v>52</v>
      </c>
      <c r="D276" s="64" t="s">
        <v>395</v>
      </c>
      <c r="E276" s="65" t="s">
        <v>54</v>
      </c>
      <c r="F276" s="65">
        <v>1</v>
      </c>
      <c r="G276" s="66">
        <v>485900</v>
      </c>
      <c r="H276" s="66">
        <f>F276*G276</f>
        <v>485900</v>
      </c>
      <c r="I276" s="19">
        <f t="shared" si="32"/>
        <v>544208</v>
      </c>
      <c r="J276" s="120" t="s">
        <v>338</v>
      </c>
      <c r="K276" s="121" t="s">
        <v>17</v>
      </c>
      <c r="L276" s="122" t="s">
        <v>14</v>
      </c>
    </row>
    <row r="277" spans="1:12" s="67" customFormat="1" ht="270.75" customHeight="1">
      <c r="A277" s="116">
        <v>140</v>
      </c>
      <c r="B277" s="69" t="s">
        <v>581</v>
      </c>
      <c r="C277" s="69" t="s">
        <v>96</v>
      </c>
      <c r="D277" s="69" t="s">
        <v>679</v>
      </c>
      <c r="E277" s="69" t="s">
        <v>11</v>
      </c>
      <c r="F277" s="69">
        <v>1</v>
      </c>
      <c r="G277" s="125">
        <v>2460000</v>
      </c>
      <c r="H277" s="119">
        <f>G277*F277</f>
        <v>2460000</v>
      </c>
      <c r="I277" s="118">
        <f>H277*1.12</f>
        <v>2755200.0000000005</v>
      </c>
      <c r="J277" s="117" t="s">
        <v>582</v>
      </c>
      <c r="K277" s="124" t="s">
        <v>326</v>
      </c>
      <c r="L277" s="120" t="s">
        <v>14</v>
      </c>
    </row>
    <row r="278" spans="1:12" s="67" customFormat="1" ht="167.25" customHeight="1">
      <c r="A278" s="135">
        <v>141</v>
      </c>
      <c r="B278" s="131" t="s">
        <v>596</v>
      </c>
      <c r="C278" s="132" t="s">
        <v>52</v>
      </c>
      <c r="D278" s="131" t="s">
        <v>355</v>
      </c>
      <c r="E278" s="37" t="s">
        <v>11</v>
      </c>
      <c r="F278" s="38">
        <v>1</v>
      </c>
      <c r="G278" s="21">
        <v>2253429</v>
      </c>
      <c r="H278" s="134">
        <f t="shared" ref="H278:H283" si="35">F278*G278</f>
        <v>2253429</v>
      </c>
      <c r="I278" s="19">
        <f t="shared" ref="I278:I283" si="36">H278*1.12</f>
        <v>2523840.4800000004</v>
      </c>
      <c r="J278" s="134" t="s">
        <v>97</v>
      </c>
      <c r="K278" s="131" t="s">
        <v>17</v>
      </c>
      <c r="L278" s="132" t="s">
        <v>14</v>
      </c>
    </row>
    <row r="279" spans="1:12" s="67" customFormat="1" ht="146.25" customHeight="1">
      <c r="A279" s="135">
        <v>142</v>
      </c>
      <c r="B279" s="131" t="s">
        <v>597</v>
      </c>
      <c r="C279" s="132" t="s">
        <v>52</v>
      </c>
      <c r="D279" s="131" t="s">
        <v>397</v>
      </c>
      <c r="E279" s="131" t="s">
        <v>11</v>
      </c>
      <c r="F279" s="133">
        <v>1</v>
      </c>
      <c r="G279" s="21">
        <v>1837094</v>
      </c>
      <c r="H279" s="134">
        <f t="shared" si="35"/>
        <v>1837094</v>
      </c>
      <c r="I279" s="19">
        <f t="shared" si="36"/>
        <v>2057545.2800000003</v>
      </c>
      <c r="J279" s="134" t="s">
        <v>62</v>
      </c>
      <c r="K279" s="131" t="s">
        <v>17</v>
      </c>
      <c r="L279" s="132" t="s">
        <v>14</v>
      </c>
    </row>
    <row r="280" spans="1:12" s="67" customFormat="1" ht="146.25" customHeight="1">
      <c r="A280" s="135">
        <v>143</v>
      </c>
      <c r="B280" s="131" t="s">
        <v>598</v>
      </c>
      <c r="C280" s="132" t="s">
        <v>52</v>
      </c>
      <c r="D280" s="131" t="s">
        <v>524</v>
      </c>
      <c r="E280" s="65" t="s">
        <v>54</v>
      </c>
      <c r="F280" s="65">
        <v>1</v>
      </c>
      <c r="G280" s="19">
        <v>552832</v>
      </c>
      <c r="H280" s="19">
        <f t="shared" si="35"/>
        <v>552832</v>
      </c>
      <c r="I280" s="19">
        <f t="shared" si="36"/>
        <v>619171.84000000008</v>
      </c>
      <c r="J280" s="137" t="s">
        <v>84</v>
      </c>
      <c r="K280" s="131" t="s">
        <v>17</v>
      </c>
      <c r="L280" s="132" t="s">
        <v>14</v>
      </c>
    </row>
    <row r="281" spans="1:12" s="67" customFormat="1" ht="146.25" customHeight="1">
      <c r="A281" s="135">
        <v>144</v>
      </c>
      <c r="B281" s="131" t="s">
        <v>609</v>
      </c>
      <c r="C281" s="132" t="s">
        <v>52</v>
      </c>
      <c r="D281" s="131" t="s">
        <v>372</v>
      </c>
      <c r="E281" s="131" t="s">
        <v>11</v>
      </c>
      <c r="F281" s="133">
        <v>1</v>
      </c>
      <c r="G281" s="21">
        <v>1502940</v>
      </c>
      <c r="H281" s="134">
        <f t="shared" si="35"/>
        <v>1502940</v>
      </c>
      <c r="I281" s="19">
        <f t="shared" si="36"/>
        <v>1683292.8</v>
      </c>
      <c r="J281" s="134" t="s">
        <v>84</v>
      </c>
      <c r="K281" s="131" t="s">
        <v>17</v>
      </c>
      <c r="L281" s="132" t="s">
        <v>14</v>
      </c>
    </row>
    <row r="282" spans="1:12" s="67" customFormat="1" ht="146.25" customHeight="1">
      <c r="A282" s="135">
        <v>145</v>
      </c>
      <c r="B282" s="64" t="s">
        <v>619</v>
      </c>
      <c r="C282" s="132" t="s">
        <v>52</v>
      </c>
      <c r="D282" s="64" t="s">
        <v>610</v>
      </c>
      <c r="E282" s="131" t="s">
        <v>11</v>
      </c>
      <c r="F282" s="133">
        <v>20</v>
      </c>
      <c r="G282" s="21">
        <v>19241</v>
      </c>
      <c r="H282" s="134">
        <f t="shared" si="35"/>
        <v>384820</v>
      </c>
      <c r="I282" s="19">
        <f t="shared" si="36"/>
        <v>430998.4</v>
      </c>
      <c r="J282" s="134" t="s">
        <v>84</v>
      </c>
      <c r="K282" s="131" t="s">
        <v>17</v>
      </c>
      <c r="L282" s="132" t="s">
        <v>14</v>
      </c>
    </row>
    <row r="283" spans="1:12" s="67" customFormat="1" ht="146.25" customHeight="1">
      <c r="A283" s="135">
        <v>146</v>
      </c>
      <c r="B283" s="64" t="s">
        <v>611</v>
      </c>
      <c r="C283" s="132" t="s">
        <v>52</v>
      </c>
      <c r="D283" s="64" t="s">
        <v>612</v>
      </c>
      <c r="E283" s="131" t="s">
        <v>11</v>
      </c>
      <c r="F283" s="133">
        <v>1</v>
      </c>
      <c r="G283" s="140">
        <v>1000500</v>
      </c>
      <c r="H283" s="134">
        <f t="shared" si="35"/>
        <v>1000500</v>
      </c>
      <c r="I283" s="19">
        <f t="shared" si="36"/>
        <v>1120560</v>
      </c>
      <c r="J283" s="134" t="s">
        <v>62</v>
      </c>
      <c r="K283" s="131" t="s">
        <v>17</v>
      </c>
      <c r="L283" s="132" t="s">
        <v>14</v>
      </c>
    </row>
    <row r="284" spans="1:12" s="67" customFormat="1" ht="146.25" customHeight="1">
      <c r="A284" s="149">
        <v>147</v>
      </c>
      <c r="B284" s="146" t="s">
        <v>620</v>
      </c>
      <c r="C284" s="147" t="s">
        <v>52</v>
      </c>
      <c r="D284" s="64" t="s">
        <v>621</v>
      </c>
      <c r="E284" s="65" t="s">
        <v>54</v>
      </c>
      <c r="F284" s="65">
        <v>1</v>
      </c>
      <c r="G284" s="19">
        <v>25512148.210000001</v>
      </c>
      <c r="H284" s="19">
        <f t="shared" ref="H284:H292" si="37">F284*G284</f>
        <v>25512148.210000001</v>
      </c>
      <c r="I284" s="19">
        <f t="shared" ref="I284:I292" si="38">H284*1.12</f>
        <v>28573605.995200004</v>
      </c>
      <c r="J284" s="152" t="s">
        <v>294</v>
      </c>
      <c r="K284" s="146" t="s">
        <v>17</v>
      </c>
      <c r="L284" s="147" t="s">
        <v>14</v>
      </c>
    </row>
    <row r="285" spans="1:12" s="67" customFormat="1" ht="146.25" customHeight="1">
      <c r="A285" s="149">
        <v>148</v>
      </c>
      <c r="B285" s="146" t="s">
        <v>624</v>
      </c>
      <c r="C285" s="147" t="s">
        <v>52</v>
      </c>
      <c r="D285" s="64" t="s">
        <v>625</v>
      </c>
      <c r="E285" s="65" t="s">
        <v>54</v>
      </c>
      <c r="F285" s="65">
        <v>1</v>
      </c>
      <c r="G285" s="19">
        <v>642134</v>
      </c>
      <c r="H285" s="19">
        <f t="shared" si="37"/>
        <v>642134</v>
      </c>
      <c r="I285" s="19">
        <f t="shared" si="38"/>
        <v>719190.08000000007</v>
      </c>
      <c r="J285" s="148" t="s">
        <v>626</v>
      </c>
      <c r="K285" s="146" t="s">
        <v>17</v>
      </c>
      <c r="L285" s="147" t="s">
        <v>14</v>
      </c>
    </row>
    <row r="286" spans="1:12" s="67" customFormat="1" ht="146.25" customHeight="1">
      <c r="A286" s="159">
        <v>149</v>
      </c>
      <c r="B286" s="161" t="s">
        <v>665</v>
      </c>
      <c r="C286" s="162" t="s">
        <v>52</v>
      </c>
      <c r="D286" s="161" t="s">
        <v>661</v>
      </c>
      <c r="E286" s="37" t="s">
        <v>11</v>
      </c>
      <c r="F286" s="38">
        <v>1</v>
      </c>
      <c r="G286" s="19">
        <v>784500</v>
      </c>
      <c r="H286" s="160">
        <f t="shared" si="37"/>
        <v>784500</v>
      </c>
      <c r="I286" s="19">
        <f t="shared" si="38"/>
        <v>878640.00000000012</v>
      </c>
      <c r="J286" s="160" t="s">
        <v>62</v>
      </c>
      <c r="K286" s="161" t="s">
        <v>17</v>
      </c>
      <c r="L286" s="162" t="s">
        <v>14</v>
      </c>
    </row>
    <row r="287" spans="1:12" s="67" customFormat="1" ht="154.5" customHeight="1">
      <c r="A287" s="159">
        <v>150</v>
      </c>
      <c r="B287" s="161" t="s">
        <v>668</v>
      </c>
      <c r="C287" s="162" t="s">
        <v>52</v>
      </c>
      <c r="D287" s="161" t="s">
        <v>355</v>
      </c>
      <c r="E287" s="37" t="s">
        <v>11</v>
      </c>
      <c r="F287" s="38">
        <v>1</v>
      </c>
      <c r="G287" s="21">
        <v>442945</v>
      </c>
      <c r="H287" s="160">
        <f t="shared" si="37"/>
        <v>442945</v>
      </c>
      <c r="I287" s="19">
        <f t="shared" si="38"/>
        <v>496098.4</v>
      </c>
      <c r="J287" s="160" t="s">
        <v>62</v>
      </c>
      <c r="K287" s="161" t="s">
        <v>17</v>
      </c>
      <c r="L287" s="162" t="s">
        <v>14</v>
      </c>
    </row>
    <row r="288" spans="1:12" s="67" customFormat="1" ht="146.25" customHeight="1">
      <c r="A288" s="159">
        <v>151</v>
      </c>
      <c r="B288" s="161" t="s">
        <v>656</v>
      </c>
      <c r="C288" s="162" t="s">
        <v>52</v>
      </c>
      <c r="D288" s="161" t="s">
        <v>655</v>
      </c>
      <c r="E288" s="65" t="s">
        <v>54</v>
      </c>
      <c r="F288" s="65">
        <v>1</v>
      </c>
      <c r="G288" s="19">
        <v>1395716.96</v>
      </c>
      <c r="H288" s="19">
        <f t="shared" ref="H288" si="39">F288*G288</f>
        <v>1395716.96</v>
      </c>
      <c r="I288" s="19">
        <f t="shared" ref="I288" si="40">H288*1.12</f>
        <v>1563202.9952</v>
      </c>
      <c r="J288" s="158" t="s">
        <v>84</v>
      </c>
      <c r="K288" s="161" t="s">
        <v>17</v>
      </c>
      <c r="L288" s="162" t="s">
        <v>14</v>
      </c>
    </row>
    <row r="289" spans="1:12" s="67" customFormat="1" ht="146.25" customHeight="1">
      <c r="A289" s="159">
        <v>152</v>
      </c>
      <c r="B289" s="161" t="s">
        <v>669</v>
      </c>
      <c r="C289" s="162" t="s">
        <v>52</v>
      </c>
      <c r="D289" s="161" t="s">
        <v>666</v>
      </c>
      <c r="E289" s="37" t="s">
        <v>11</v>
      </c>
      <c r="F289" s="38">
        <v>1</v>
      </c>
      <c r="G289" s="19">
        <v>337000</v>
      </c>
      <c r="H289" s="160">
        <f t="shared" si="37"/>
        <v>337000</v>
      </c>
      <c r="I289" s="19">
        <f t="shared" si="38"/>
        <v>377440.00000000006</v>
      </c>
      <c r="J289" s="160" t="s">
        <v>62</v>
      </c>
      <c r="K289" s="161" t="s">
        <v>17</v>
      </c>
      <c r="L289" s="162" t="s">
        <v>14</v>
      </c>
    </row>
    <row r="290" spans="1:12" s="67" customFormat="1" ht="146.25" customHeight="1">
      <c r="A290" s="159">
        <v>153</v>
      </c>
      <c r="B290" s="161" t="s">
        <v>532</v>
      </c>
      <c r="C290" s="162" t="s">
        <v>434</v>
      </c>
      <c r="D290" s="64" t="s">
        <v>673</v>
      </c>
      <c r="E290" s="65" t="s">
        <v>54</v>
      </c>
      <c r="F290" s="65">
        <v>1</v>
      </c>
      <c r="G290" s="19">
        <v>729200</v>
      </c>
      <c r="H290" s="19">
        <f t="shared" si="37"/>
        <v>729200</v>
      </c>
      <c r="I290" s="19">
        <f t="shared" si="38"/>
        <v>816704.00000000012</v>
      </c>
      <c r="J290" s="158" t="s">
        <v>84</v>
      </c>
      <c r="K290" s="161" t="s">
        <v>17</v>
      </c>
      <c r="L290" s="162" t="s">
        <v>14</v>
      </c>
    </row>
    <row r="291" spans="1:12" s="67" customFormat="1" ht="146.25" customHeight="1">
      <c r="A291" s="159">
        <v>154</v>
      </c>
      <c r="B291" s="161" t="s">
        <v>667</v>
      </c>
      <c r="C291" s="162" t="s">
        <v>434</v>
      </c>
      <c r="D291" s="64" t="s">
        <v>522</v>
      </c>
      <c r="E291" s="65" t="s">
        <v>54</v>
      </c>
      <c r="F291" s="65">
        <v>1</v>
      </c>
      <c r="G291" s="19">
        <v>602607.15</v>
      </c>
      <c r="H291" s="19">
        <f t="shared" ref="H291" si="41">F291*G291</f>
        <v>602607.15</v>
      </c>
      <c r="I291" s="19">
        <f t="shared" ref="I291" si="42">H291*1.12</f>
        <v>674920.00800000015</v>
      </c>
      <c r="J291" s="158" t="s">
        <v>84</v>
      </c>
      <c r="K291" s="161" t="s">
        <v>17</v>
      </c>
      <c r="L291" s="162" t="s">
        <v>14</v>
      </c>
    </row>
    <row r="292" spans="1:12" s="67" customFormat="1" ht="146.25" customHeight="1">
      <c r="A292" s="159">
        <v>155</v>
      </c>
      <c r="B292" s="161" t="s">
        <v>674</v>
      </c>
      <c r="C292" s="162" t="s">
        <v>52</v>
      </c>
      <c r="D292" s="161" t="s">
        <v>397</v>
      </c>
      <c r="E292" s="161" t="s">
        <v>11</v>
      </c>
      <c r="F292" s="163">
        <v>1</v>
      </c>
      <c r="G292" s="21">
        <v>895388</v>
      </c>
      <c r="H292" s="160">
        <f t="shared" si="37"/>
        <v>895388</v>
      </c>
      <c r="I292" s="19">
        <f t="shared" si="38"/>
        <v>1002834.56</v>
      </c>
      <c r="J292" s="158" t="s">
        <v>84</v>
      </c>
      <c r="K292" s="161" t="s">
        <v>17</v>
      </c>
      <c r="L292" s="162" t="s">
        <v>14</v>
      </c>
    </row>
    <row r="293" spans="1:12" s="25" customFormat="1" ht="35.25" customHeight="1">
      <c r="A293" s="39"/>
      <c r="B293" s="189" t="s">
        <v>29</v>
      </c>
      <c r="C293" s="190"/>
      <c r="D293" s="190"/>
      <c r="E293" s="190"/>
      <c r="F293" s="190"/>
      <c r="G293" s="191"/>
      <c r="H293" s="29">
        <f>SUM(H137:H292)</f>
        <v>343539667.51330006</v>
      </c>
      <c r="I293" s="29">
        <f>SUM(I137:I292)</f>
        <v>384764427.61489594</v>
      </c>
      <c r="J293" s="30"/>
      <c r="K293" s="40" t="s">
        <v>0</v>
      </c>
      <c r="L293" s="24"/>
    </row>
    <row r="294" spans="1:12" s="25" customFormat="1" ht="32.25" customHeight="1">
      <c r="A294" s="41"/>
      <c r="B294" s="244" t="s">
        <v>38</v>
      </c>
      <c r="C294" s="245"/>
      <c r="D294" s="245"/>
      <c r="E294" s="245"/>
      <c r="F294" s="245"/>
      <c r="G294" s="245"/>
      <c r="H294" s="245"/>
      <c r="I294" s="245"/>
      <c r="J294" s="245"/>
      <c r="K294" s="245"/>
      <c r="L294" s="246"/>
    </row>
    <row r="295" spans="1:12" ht="108" hidden="1" customHeight="1">
      <c r="A295" s="91"/>
      <c r="B295" s="103"/>
      <c r="C295" s="104"/>
      <c r="D295" s="103"/>
      <c r="E295" s="103"/>
      <c r="F295" s="103"/>
      <c r="G295" s="127"/>
      <c r="H295" s="101"/>
      <c r="I295" s="101"/>
      <c r="J295" s="103"/>
      <c r="K295" s="103"/>
      <c r="L295" s="103"/>
    </row>
    <row r="296" spans="1:12" ht="145.5" customHeight="1">
      <c r="A296" s="91">
        <v>1</v>
      </c>
      <c r="B296" s="103" t="s">
        <v>74</v>
      </c>
      <c r="C296" s="104" t="s">
        <v>75</v>
      </c>
      <c r="D296" s="103" t="s">
        <v>117</v>
      </c>
      <c r="E296" s="103" t="s">
        <v>77</v>
      </c>
      <c r="F296" s="103">
        <v>1</v>
      </c>
      <c r="G296" s="127"/>
      <c r="H296" s="160">
        <v>6934616</v>
      </c>
      <c r="I296" s="160">
        <f t="shared" ref="I296:I300" si="43">H296*1.12</f>
        <v>7766769.9200000009</v>
      </c>
      <c r="J296" s="103" t="s">
        <v>78</v>
      </c>
      <c r="K296" s="103"/>
      <c r="L296" s="103" t="s">
        <v>80</v>
      </c>
    </row>
    <row r="297" spans="1:12" ht="108" customHeight="1">
      <c r="A297" s="91">
        <v>2</v>
      </c>
      <c r="B297" s="103" t="s">
        <v>76</v>
      </c>
      <c r="C297" s="104" t="s">
        <v>75</v>
      </c>
      <c r="D297" s="103" t="s">
        <v>118</v>
      </c>
      <c r="E297" s="103" t="s">
        <v>77</v>
      </c>
      <c r="F297" s="103">
        <v>1</v>
      </c>
      <c r="G297" s="127"/>
      <c r="H297" s="101">
        <v>3689000</v>
      </c>
      <c r="I297" s="101">
        <f t="shared" si="43"/>
        <v>4131680.0000000005</v>
      </c>
      <c r="J297" s="103" t="s">
        <v>79</v>
      </c>
      <c r="K297" s="103"/>
      <c r="L297" s="103" t="s">
        <v>81</v>
      </c>
    </row>
    <row r="298" spans="1:12" ht="126" customHeight="1">
      <c r="A298" s="91">
        <v>3</v>
      </c>
      <c r="B298" s="103" t="s">
        <v>82</v>
      </c>
      <c r="C298" s="104" t="s">
        <v>75</v>
      </c>
      <c r="D298" s="103" t="s">
        <v>123</v>
      </c>
      <c r="E298" s="103" t="s">
        <v>77</v>
      </c>
      <c r="F298" s="103">
        <v>1</v>
      </c>
      <c r="G298" s="127"/>
      <c r="H298" s="101">
        <v>14918000</v>
      </c>
      <c r="I298" s="101">
        <f t="shared" si="43"/>
        <v>16708160.000000002</v>
      </c>
      <c r="J298" s="103" t="s">
        <v>134</v>
      </c>
      <c r="K298" s="103"/>
      <c r="L298" s="103" t="s">
        <v>85</v>
      </c>
    </row>
    <row r="299" spans="1:12" ht="119.25" customHeight="1">
      <c r="A299" s="91">
        <v>4</v>
      </c>
      <c r="B299" s="103" t="s">
        <v>83</v>
      </c>
      <c r="C299" s="104" t="s">
        <v>75</v>
      </c>
      <c r="D299" s="103" t="s">
        <v>124</v>
      </c>
      <c r="E299" s="103" t="s">
        <v>77</v>
      </c>
      <c r="F299" s="103">
        <v>1</v>
      </c>
      <c r="G299" s="127"/>
      <c r="H299" s="101">
        <v>450000</v>
      </c>
      <c r="I299" s="101">
        <f t="shared" si="43"/>
        <v>504000.00000000006</v>
      </c>
      <c r="J299" s="103" t="s">
        <v>79</v>
      </c>
      <c r="K299" s="103"/>
      <c r="L299" s="104" t="s">
        <v>14</v>
      </c>
    </row>
    <row r="300" spans="1:12" s="57" customFormat="1" ht="252.75" customHeight="1">
      <c r="A300" s="100">
        <v>5</v>
      </c>
      <c r="B300" s="53" t="s">
        <v>369</v>
      </c>
      <c r="C300" s="61" t="s">
        <v>75</v>
      </c>
      <c r="D300" s="53" t="s">
        <v>383</v>
      </c>
      <c r="E300" s="53" t="s">
        <v>77</v>
      </c>
      <c r="F300" s="53">
        <v>1</v>
      </c>
      <c r="G300" s="56"/>
      <c r="H300" s="56">
        <v>1796429</v>
      </c>
      <c r="I300" s="56">
        <f t="shared" si="43"/>
        <v>2012000.4800000002</v>
      </c>
      <c r="J300" s="56" t="s">
        <v>310</v>
      </c>
      <c r="K300" s="53"/>
      <c r="L300" s="58" t="s">
        <v>14</v>
      </c>
    </row>
    <row r="301" spans="1:12" ht="207" customHeight="1">
      <c r="A301" s="20">
        <v>6</v>
      </c>
      <c r="B301" s="103" t="s">
        <v>287</v>
      </c>
      <c r="C301" s="103" t="s">
        <v>36</v>
      </c>
      <c r="D301" s="103" t="s">
        <v>292</v>
      </c>
      <c r="E301" s="103" t="s">
        <v>77</v>
      </c>
      <c r="F301" s="103">
        <v>1</v>
      </c>
      <c r="G301" s="127"/>
      <c r="H301" s="19">
        <v>1000000</v>
      </c>
      <c r="I301" s="19">
        <f>H301*1.12</f>
        <v>1120000</v>
      </c>
      <c r="J301" s="101" t="s">
        <v>288</v>
      </c>
      <c r="K301" s="103"/>
      <c r="L301" s="103" t="s">
        <v>289</v>
      </c>
    </row>
    <row r="302" spans="1:12" ht="214.5" customHeight="1">
      <c r="A302" s="91">
        <v>7</v>
      </c>
      <c r="B302" s="103" t="s">
        <v>319</v>
      </c>
      <c r="C302" s="104" t="s">
        <v>75</v>
      </c>
      <c r="D302" s="103" t="s">
        <v>308</v>
      </c>
      <c r="E302" s="72" t="s">
        <v>77</v>
      </c>
      <c r="F302" s="72">
        <v>1</v>
      </c>
      <c r="G302" s="127"/>
      <c r="H302" s="19">
        <v>10620600</v>
      </c>
      <c r="I302" s="19">
        <f>H302*1.12</f>
        <v>11895072.000000002</v>
      </c>
      <c r="J302" s="101" t="s">
        <v>309</v>
      </c>
      <c r="K302" s="103"/>
      <c r="L302" s="103" t="s">
        <v>80</v>
      </c>
    </row>
    <row r="303" spans="1:12" ht="272.25" customHeight="1">
      <c r="A303" s="91">
        <v>8</v>
      </c>
      <c r="B303" s="103" t="s">
        <v>320</v>
      </c>
      <c r="C303" s="37" t="s">
        <v>75</v>
      </c>
      <c r="D303" s="103" t="s">
        <v>318</v>
      </c>
      <c r="E303" s="72" t="s">
        <v>77</v>
      </c>
      <c r="F303" s="72">
        <v>1</v>
      </c>
      <c r="G303" s="127"/>
      <c r="H303" s="19">
        <v>3500000</v>
      </c>
      <c r="I303" s="19">
        <f>H303*1.12</f>
        <v>3920000.0000000005</v>
      </c>
      <c r="J303" s="101" t="s">
        <v>310</v>
      </c>
      <c r="K303" s="103"/>
      <c r="L303" s="104" t="s">
        <v>14</v>
      </c>
    </row>
    <row r="304" spans="1:12" ht="272.25" customHeight="1">
      <c r="A304" s="91">
        <v>9</v>
      </c>
      <c r="B304" s="103" t="s">
        <v>321</v>
      </c>
      <c r="C304" s="37" t="s">
        <v>75</v>
      </c>
      <c r="D304" s="103" t="s">
        <v>312</v>
      </c>
      <c r="E304" s="72" t="s">
        <v>77</v>
      </c>
      <c r="F304" s="72">
        <v>1</v>
      </c>
      <c r="G304" s="127"/>
      <c r="H304" s="19">
        <v>4641071</v>
      </c>
      <c r="I304" s="19">
        <f>H304*1.12</f>
        <v>5197999.5200000005</v>
      </c>
      <c r="J304" s="101" t="s">
        <v>311</v>
      </c>
      <c r="K304" s="103"/>
      <c r="L304" s="104" t="s">
        <v>14</v>
      </c>
    </row>
    <row r="305" spans="1:12" s="67" customFormat="1" ht="272.25" customHeight="1">
      <c r="A305" s="91">
        <v>10</v>
      </c>
      <c r="B305" s="80" t="s">
        <v>433</v>
      </c>
      <c r="C305" s="81" t="s">
        <v>434</v>
      </c>
      <c r="D305" s="80" t="s">
        <v>457</v>
      </c>
      <c r="E305" s="82" t="s">
        <v>77</v>
      </c>
      <c r="F305" s="82">
        <v>1</v>
      </c>
      <c r="G305" s="66"/>
      <c r="H305" s="19">
        <v>132832.14285714284</v>
      </c>
      <c r="I305" s="19">
        <f>H305*1.12</f>
        <v>148772</v>
      </c>
      <c r="J305" s="101" t="s">
        <v>456</v>
      </c>
      <c r="K305" s="103"/>
      <c r="L305" s="104" t="s">
        <v>14</v>
      </c>
    </row>
    <row r="306" spans="1:12" s="67" customFormat="1" ht="198.75" customHeight="1">
      <c r="A306" s="91">
        <v>11</v>
      </c>
      <c r="B306" s="64" t="s">
        <v>466</v>
      </c>
      <c r="C306" s="104" t="s">
        <v>96</v>
      </c>
      <c r="D306" s="42" t="s">
        <v>469</v>
      </c>
      <c r="E306" s="74" t="s">
        <v>467</v>
      </c>
      <c r="F306" s="74">
        <v>1</v>
      </c>
      <c r="G306" s="66"/>
      <c r="H306" s="74">
        <v>107142857</v>
      </c>
      <c r="I306" s="19">
        <f t="shared" ref="I306:I308" si="44">H306*1.12</f>
        <v>119999999.84000002</v>
      </c>
      <c r="J306" s="101" t="s">
        <v>468</v>
      </c>
      <c r="K306" s="103"/>
      <c r="L306" s="103" t="s">
        <v>14</v>
      </c>
    </row>
    <row r="307" spans="1:12" ht="249" customHeight="1">
      <c r="A307" s="91">
        <v>12</v>
      </c>
      <c r="B307" s="103" t="s">
        <v>559</v>
      </c>
      <c r="C307" s="104" t="s">
        <v>75</v>
      </c>
      <c r="D307" s="69" t="s">
        <v>560</v>
      </c>
      <c r="E307" s="74" t="s">
        <v>77</v>
      </c>
      <c r="F307" s="74">
        <v>1</v>
      </c>
      <c r="G307" s="66"/>
      <c r="H307" s="158">
        <v>895984</v>
      </c>
      <c r="I307" s="19">
        <f t="shared" si="44"/>
        <v>1003502.0800000001</v>
      </c>
      <c r="J307" s="101" t="s">
        <v>576</v>
      </c>
      <c r="K307" s="103"/>
      <c r="L307" s="103" t="s">
        <v>561</v>
      </c>
    </row>
    <row r="308" spans="1:12" s="25" customFormat="1" ht="37.5" customHeight="1">
      <c r="A308" s="43"/>
      <c r="B308" s="189" t="s">
        <v>39</v>
      </c>
      <c r="C308" s="190"/>
      <c r="D308" s="190"/>
      <c r="E308" s="190"/>
      <c r="F308" s="190"/>
      <c r="G308" s="191"/>
      <c r="H308" s="2">
        <f>SUM(H296:H307)</f>
        <v>155721389.14285713</v>
      </c>
      <c r="I308" s="29">
        <f t="shared" si="44"/>
        <v>174407955.84</v>
      </c>
      <c r="J308" s="3"/>
      <c r="K308" s="3"/>
      <c r="L308" s="3"/>
    </row>
    <row r="309" spans="1:12" ht="29.25" customHeight="1">
      <c r="A309" s="44"/>
      <c r="B309" s="201" t="s">
        <v>28</v>
      </c>
      <c r="C309" s="202"/>
      <c r="D309" s="202"/>
      <c r="E309" s="202"/>
      <c r="F309" s="202"/>
      <c r="G309" s="202"/>
      <c r="H309" s="202"/>
      <c r="I309" s="202"/>
      <c r="J309" s="202"/>
      <c r="K309" s="202"/>
      <c r="L309" s="203"/>
    </row>
    <row r="310" spans="1:12" ht="72.75" customHeight="1">
      <c r="A310" s="20">
        <v>1</v>
      </c>
      <c r="B310" s="1" t="s">
        <v>63</v>
      </c>
      <c r="C310" s="104" t="s">
        <v>36</v>
      </c>
      <c r="D310" s="1" t="s">
        <v>63</v>
      </c>
      <c r="E310" s="106" t="s">
        <v>10</v>
      </c>
      <c r="F310" s="101">
        <v>1</v>
      </c>
      <c r="G310" s="127"/>
      <c r="H310" s="19">
        <v>2638393</v>
      </c>
      <c r="I310" s="19">
        <f t="shared" ref="I310:I324" si="45">H310*1.12</f>
        <v>2955000.16</v>
      </c>
      <c r="J310" s="103" t="s">
        <v>42</v>
      </c>
      <c r="K310" s="103"/>
      <c r="L310" s="104" t="s">
        <v>15</v>
      </c>
    </row>
    <row r="311" spans="1:12" ht="97.5" customHeight="1">
      <c r="A311" s="20">
        <v>2</v>
      </c>
      <c r="B311" s="103" t="s">
        <v>24</v>
      </c>
      <c r="C311" s="104" t="s">
        <v>37</v>
      </c>
      <c r="D311" s="103" t="s">
        <v>24</v>
      </c>
      <c r="E311" s="93" t="s">
        <v>10</v>
      </c>
      <c r="F311" s="93">
        <v>1</v>
      </c>
      <c r="G311" s="127"/>
      <c r="H311" s="27">
        <v>682741</v>
      </c>
      <c r="I311" s="102">
        <f t="shared" si="45"/>
        <v>764669.92</v>
      </c>
      <c r="J311" s="103" t="s">
        <v>58</v>
      </c>
      <c r="K311" s="103"/>
      <c r="L311" s="103" t="s">
        <v>14</v>
      </c>
    </row>
    <row r="312" spans="1:12" ht="93.75" customHeight="1">
      <c r="A312" s="20">
        <v>3</v>
      </c>
      <c r="B312" s="103" t="s">
        <v>25</v>
      </c>
      <c r="C312" s="104" t="s">
        <v>37</v>
      </c>
      <c r="D312" s="103" t="s">
        <v>57</v>
      </c>
      <c r="E312" s="93" t="s">
        <v>10</v>
      </c>
      <c r="F312" s="93">
        <v>1</v>
      </c>
      <c r="G312" s="127"/>
      <c r="H312" s="27">
        <v>25050000</v>
      </c>
      <c r="I312" s="102">
        <f t="shared" si="45"/>
        <v>28056000.000000004</v>
      </c>
      <c r="J312" s="103" t="s">
        <v>59</v>
      </c>
      <c r="K312" s="103"/>
      <c r="L312" s="103" t="s">
        <v>14</v>
      </c>
    </row>
    <row r="313" spans="1:12" ht="93.75" customHeight="1">
      <c r="A313" s="20">
        <v>4</v>
      </c>
      <c r="B313" s="103" t="s">
        <v>64</v>
      </c>
      <c r="C313" s="104" t="s">
        <v>36</v>
      </c>
      <c r="D313" s="103" t="s">
        <v>65</v>
      </c>
      <c r="E313" s="93" t="s">
        <v>10</v>
      </c>
      <c r="F313" s="93">
        <v>1</v>
      </c>
      <c r="G313" s="127"/>
      <c r="H313" s="19">
        <v>6900000</v>
      </c>
      <c r="I313" s="19">
        <f t="shared" si="45"/>
        <v>7728000.0000000009</v>
      </c>
      <c r="J313" s="103" t="s">
        <v>61</v>
      </c>
      <c r="K313" s="103"/>
      <c r="L313" s="103" t="s">
        <v>14</v>
      </c>
    </row>
    <row r="314" spans="1:12" ht="213.75" customHeight="1">
      <c r="A314" s="20">
        <v>5</v>
      </c>
      <c r="B314" s="103" t="s">
        <v>86</v>
      </c>
      <c r="C314" s="104" t="s">
        <v>75</v>
      </c>
      <c r="D314" s="103" t="s">
        <v>87</v>
      </c>
      <c r="E314" s="93" t="s">
        <v>10</v>
      </c>
      <c r="F314" s="93">
        <v>1</v>
      </c>
      <c r="G314" s="127"/>
      <c r="H314" s="19">
        <v>5000000</v>
      </c>
      <c r="I314" s="19">
        <f t="shared" si="45"/>
        <v>5600000.0000000009</v>
      </c>
      <c r="J314" s="103" t="s">
        <v>90</v>
      </c>
      <c r="K314" s="103"/>
      <c r="L314" s="103" t="s">
        <v>91</v>
      </c>
    </row>
    <row r="315" spans="1:12" ht="224.25" customHeight="1">
      <c r="A315" s="20">
        <v>6</v>
      </c>
      <c r="B315" s="103" t="s">
        <v>88</v>
      </c>
      <c r="C315" s="104" t="s">
        <v>75</v>
      </c>
      <c r="D315" s="103" t="s">
        <v>89</v>
      </c>
      <c r="E315" s="93" t="s">
        <v>10</v>
      </c>
      <c r="F315" s="93">
        <v>1</v>
      </c>
      <c r="G315" s="127"/>
      <c r="H315" s="19">
        <v>5000000</v>
      </c>
      <c r="I315" s="19">
        <f t="shared" si="45"/>
        <v>5600000.0000000009</v>
      </c>
      <c r="J315" s="103" t="s">
        <v>90</v>
      </c>
      <c r="K315" s="103"/>
      <c r="L315" s="103" t="s">
        <v>92</v>
      </c>
    </row>
    <row r="316" spans="1:12" ht="178.5" customHeight="1">
      <c r="A316" s="20">
        <v>7</v>
      </c>
      <c r="B316" s="103" t="s">
        <v>119</v>
      </c>
      <c r="C316" s="104" t="s">
        <v>75</v>
      </c>
      <c r="D316" s="103" t="s">
        <v>125</v>
      </c>
      <c r="E316" s="93" t="s">
        <v>10</v>
      </c>
      <c r="F316" s="93">
        <v>1</v>
      </c>
      <c r="G316" s="127"/>
      <c r="H316" s="19">
        <v>1067820</v>
      </c>
      <c r="I316" s="19">
        <f t="shared" si="45"/>
        <v>1195958.4000000001</v>
      </c>
      <c r="J316" s="103" t="s">
        <v>73</v>
      </c>
      <c r="K316" s="103"/>
      <c r="L316" s="103" t="s">
        <v>127</v>
      </c>
    </row>
    <row r="317" spans="1:12" ht="208.5" customHeight="1">
      <c r="A317" s="20">
        <v>8</v>
      </c>
      <c r="B317" s="103" t="s">
        <v>120</v>
      </c>
      <c r="C317" s="104" t="s">
        <v>75</v>
      </c>
      <c r="D317" s="103" t="s">
        <v>93</v>
      </c>
      <c r="E317" s="93" t="s">
        <v>10</v>
      </c>
      <c r="F317" s="93">
        <v>1</v>
      </c>
      <c r="G317" s="127"/>
      <c r="H317" s="19">
        <v>1200000</v>
      </c>
      <c r="I317" s="19">
        <f t="shared" si="45"/>
        <v>1344000.0000000002</v>
      </c>
      <c r="J317" s="103" t="s">
        <v>73</v>
      </c>
      <c r="K317" s="103"/>
      <c r="L317" s="103" t="s">
        <v>127</v>
      </c>
    </row>
    <row r="318" spans="1:12" ht="147" customHeight="1">
      <c r="A318" s="20">
        <v>9</v>
      </c>
      <c r="B318" s="93" t="s">
        <v>121</v>
      </c>
      <c r="C318" s="104" t="s">
        <v>75</v>
      </c>
      <c r="D318" s="93" t="s">
        <v>94</v>
      </c>
      <c r="E318" s="93" t="s">
        <v>10</v>
      </c>
      <c r="F318" s="93">
        <v>1</v>
      </c>
      <c r="G318" s="127"/>
      <c r="H318" s="19">
        <v>6054500</v>
      </c>
      <c r="I318" s="19">
        <f t="shared" si="45"/>
        <v>6781040.0000000009</v>
      </c>
      <c r="J318" s="103" t="s">
        <v>73</v>
      </c>
      <c r="K318" s="103"/>
      <c r="L318" s="93" t="s">
        <v>128</v>
      </c>
    </row>
    <row r="319" spans="1:12" ht="220.5" customHeight="1">
      <c r="A319" s="20">
        <v>10</v>
      </c>
      <c r="B319" s="93" t="s">
        <v>101</v>
      </c>
      <c r="C319" s="104" t="s">
        <v>75</v>
      </c>
      <c r="D319" s="93" t="s">
        <v>325</v>
      </c>
      <c r="E319" s="93" t="s">
        <v>10</v>
      </c>
      <c r="F319" s="93">
        <v>1</v>
      </c>
      <c r="G319" s="127"/>
      <c r="H319" s="19">
        <v>420000</v>
      </c>
      <c r="I319" s="19">
        <f t="shared" si="45"/>
        <v>470400.00000000006</v>
      </c>
      <c r="J319" s="103" t="s">
        <v>314</v>
      </c>
      <c r="K319" s="103"/>
      <c r="L319" s="103" t="s">
        <v>315</v>
      </c>
    </row>
    <row r="320" spans="1:12" ht="180" customHeight="1">
      <c r="A320" s="20">
        <v>11</v>
      </c>
      <c r="B320" s="93" t="s">
        <v>102</v>
      </c>
      <c r="C320" s="104" t="s">
        <v>103</v>
      </c>
      <c r="D320" s="93" t="s">
        <v>102</v>
      </c>
      <c r="E320" s="93" t="s">
        <v>10</v>
      </c>
      <c r="F320" s="93">
        <v>1</v>
      </c>
      <c r="G320" s="127"/>
      <c r="H320" s="19">
        <v>100000</v>
      </c>
      <c r="I320" s="19">
        <f t="shared" si="45"/>
        <v>112000.00000000001</v>
      </c>
      <c r="J320" s="103" t="s">
        <v>73</v>
      </c>
      <c r="K320" s="103"/>
      <c r="L320" s="103" t="s">
        <v>129</v>
      </c>
    </row>
    <row r="321" spans="1:12" ht="246.75" customHeight="1">
      <c r="A321" s="20">
        <v>12</v>
      </c>
      <c r="B321" s="93" t="s">
        <v>130</v>
      </c>
      <c r="C321" s="104" t="s">
        <v>75</v>
      </c>
      <c r="D321" s="93" t="s">
        <v>285</v>
      </c>
      <c r="E321" s="93" t="s">
        <v>10</v>
      </c>
      <c r="F321" s="93">
        <v>1</v>
      </c>
      <c r="G321" s="127"/>
      <c r="H321" s="19">
        <v>647321</v>
      </c>
      <c r="I321" s="19">
        <f t="shared" si="45"/>
        <v>724999.52</v>
      </c>
      <c r="J321" s="103" t="s">
        <v>296</v>
      </c>
      <c r="K321" s="103"/>
      <c r="L321" s="103" t="s">
        <v>286</v>
      </c>
    </row>
    <row r="322" spans="1:12" ht="89.25" customHeight="1">
      <c r="A322" s="20">
        <v>13</v>
      </c>
      <c r="B322" s="93" t="s">
        <v>363</v>
      </c>
      <c r="C322" s="104" t="s">
        <v>36</v>
      </c>
      <c r="D322" s="93" t="s">
        <v>363</v>
      </c>
      <c r="E322" s="93" t="s">
        <v>10</v>
      </c>
      <c r="F322" s="93">
        <v>1</v>
      </c>
      <c r="G322" s="127"/>
      <c r="H322" s="19">
        <v>57523</v>
      </c>
      <c r="I322" s="19">
        <f t="shared" si="45"/>
        <v>64425.760000000009</v>
      </c>
      <c r="J322" s="103" t="s">
        <v>61</v>
      </c>
      <c r="K322" s="103"/>
      <c r="L322" s="104" t="s">
        <v>14</v>
      </c>
    </row>
    <row r="323" spans="1:12" ht="89.25" customHeight="1">
      <c r="A323" s="20">
        <v>14</v>
      </c>
      <c r="B323" s="93" t="s">
        <v>299</v>
      </c>
      <c r="C323" s="104" t="s">
        <v>300</v>
      </c>
      <c r="D323" s="93" t="s">
        <v>301</v>
      </c>
      <c r="E323" s="93" t="s">
        <v>10</v>
      </c>
      <c r="F323" s="93">
        <v>1</v>
      </c>
      <c r="G323" s="127"/>
      <c r="H323" s="19">
        <v>125000</v>
      </c>
      <c r="I323" s="19">
        <f t="shared" si="45"/>
        <v>140000</v>
      </c>
      <c r="J323" s="103" t="s">
        <v>60</v>
      </c>
      <c r="K323" s="103"/>
      <c r="L323" s="104" t="s">
        <v>14</v>
      </c>
    </row>
    <row r="324" spans="1:12" ht="89.25" customHeight="1">
      <c r="A324" s="20">
        <v>15</v>
      </c>
      <c r="B324" s="93" t="s">
        <v>299</v>
      </c>
      <c r="C324" s="104" t="s">
        <v>300</v>
      </c>
      <c r="D324" s="93" t="s">
        <v>302</v>
      </c>
      <c r="E324" s="93" t="s">
        <v>10</v>
      </c>
      <c r="F324" s="93">
        <v>1</v>
      </c>
      <c r="G324" s="127"/>
      <c r="H324" s="19">
        <v>500000</v>
      </c>
      <c r="I324" s="19">
        <f t="shared" si="45"/>
        <v>560000</v>
      </c>
      <c r="J324" s="103" t="s">
        <v>60</v>
      </c>
      <c r="K324" s="103"/>
      <c r="L324" s="104" t="s">
        <v>14</v>
      </c>
    </row>
    <row r="325" spans="1:12" ht="297" customHeight="1">
      <c r="A325" s="20">
        <v>16</v>
      </c>
      <c r="B325" s="103" t="s">
        <v>297</v>
      </c>
      <c r="C325" s="104" t="s">
        <v>75</v>
      </c>
      <c r="D325" s="103" t="s">
        <v>298</v>
      </c>
      <c r="E325" s="93" t="s">
        <v>10</v>
      </c>
      <c r="F325" s="93">
        <v>1</v>
      </c>
      <c r="G325" s="127"/>
      <c r="H325" s="19">
        <v>2664180</v>
      </c>
      <c r="I325" s="19">
        <f t="shared" ref="I325:I326" si="46">H325*1.12</f>
        <v>2983881.6</v>
      </c>
      <c r="J325" s="103" t="s">
        <v>284</v>
      </c>
      <c r="K325" s="103"/>
      <c r="L325" s="103" t="s">
        <v>127</v>
      </c>
    </row>
    <row r="326" spans="1:12" ht="91.5" customHeight="1">
      <c r="A326" s="20">
        <v>17</v>
      </c>
      <c r="B326" s="103" t="s">
        <v>313</v>
      </c>
      <c r="C326" s="104" t="s">
        <v>36</v>
      </c>
      <c r="D326" s="103" t="s">
        <v>322</v>
      </c>
      <c r="E326" s="93" t="s">
        <v>10</v>
      </c>
      <c r="F326" s="93">
        <v>1</v>
      </c>
      <c r="G326" s="127"/>
      <c r="H326" s="19">
        <v>102754356</v>
      </c>
      <c r="I326" s="19">
        <f t="shared" si="46"/>
        <v>115084878.72000001</v>
      </c>
      <c r="J326" s="103" t="s">
        <v>364</v>
      </c>
      <c r="K326" s="103"/>
      <c r="L326" s="104" t="s">
        <v>14</v>
      </c>
    </row>
    <row r="327" spans="1:12" s="67" customFormat="1" ht="275.25" customHeight="1">
      <c r="A327" s="20">
        <v>18</v>
      </c>
      <c r="B327" s="86" t="s">
        <v>483</v>
      </c>
      <c r="C327" s="85" t="s">
        <v>434</v>
      </c>
      <c r="D327" s="85" t="s">
        <v>484</v>
      </c>
      <c r="E327" s="85" t="s">
        <v>10</v>
      </c>
      <c r="F327" s="94">
        <v>1</v>
      </c>
      <c r="G327" s="126"/>
      <c r="H327" s="96">
        <f>150612/1.12</f>
        <v>134475</v>
      </c>
      <c r="I327" s="52">
        <f>H327*1.12</f>
        <v>150612</v>
      </c>
      <c r="J327" s="94" t="s">
        <v>485</v>
      </c>
      <c r="K327" s="93"/>
      <c r="L327" s="113" t="s">
        <v>486</v>
      </c>
    </row>
    <row r="328" spans="1:12" s="67" customFormat="1" ht="95.25" customHeight="1">
      <c r="A328" s="20">
        <v>19</v>
      </c>
      <c r="B328" s="69" t="s">
        <v>506</v>
      </c>
      <c r="C328" s="104" t="s">
        <v>36</v>
      </c>
      <c r="D328" s="70" t="s">
        <v>514</v>
      </c>
      <c r="E328" s="85" t="s">
        <v>10</v>
      </c>
      <c r="F328" s="94">
        <v>1</v>
      </c>
      <c r="G328" s="125"/>
      <c r="H328" s="74">
        <v>2866490</v>
      </c>
      <c r="I328" s="19">
        <f>H328*1.12</f>
        <v>3210468.8000000003</v>
      </c>
      <c r="J328" s="103" t="s">
        <v>60</v>
      </c>
      <c r="K328" s="103"/>
      <c r="L328" s="69" t="s">
        <v>507</v>
      </c>
    </row>
    <row r="329" spans="1:12" s="46" customFormat="1" ht="27.75" customHeight="1">
      <c r="A329" s="45"/>
      <c r="B329" s="241" t="s">
        <v>30</v>
      </c>
      <c r="C329" s="242"/>
      <c r="D329" s="242"/>
      <c r="E329" s="242"/>
      <c r="F329" s="242"/>
      <c r="G329" s="243"/>
      <c r="H329" s="29">
        <f>SUM(H310:H328)</f>
        <v>163862799</v>
      </c>
      <c r="I329" s="29">
        <f>SUM(I310:I328)</f>
        <v>183526334.88000003</v>
      </c>
      <c r="J329" s="40"/>
      <c r="K329" s="40"/>
      <c r="L329" s="40"/>
    </row>
    <row r="330" spans="1:12" s="46" customFormat="1" ht="29.25" customHeight="1">
      <c r="A330" s="45"/>
      <c r="B330" s="241" t="s">
        <v>32</v>
      </c>
      <c r="C330" s="242"/>
      <c r="D330" s="242"/>
      <c r="E330" s="242"/>
      <c r="F330" s="242"/>
      <c r="G330" s="243"/>
      <c r="H330" s="29">
        <f>H293+H329+H308</f>
        <v>663123855.65615726</v>
      </c>
      <c r="I330" s="29">
        <f>I293+I329+I308</f>
        <v>742698718.33489597</v>
      </c>
      <c r="J330" s="40"/>
      <c r="K330" s="40"/>
      <c r="L330" s="40"/>
    </row>
    <row r="331" spans="1:12" s="46" customFormat="1" ht="32.25" customHeight="1">
      <c r="A331" s="47"/>
      <c r="B331" s="238" t="s">
        <v>33</v>
      </c>
      <c r="C331" s="239"/>
      <c r="D331" s="239"/>
      <c r="E331" s="239"/>
      <c r="F331" s="239"/>
      <c r="G331" s="240"/>
      <c r="H331" s="48">
        <f>H134+H330</f>
        <v>1543057563.6590142</v>
      </c>
      <c r="I331" s="48">
        <f>I330+I134</f>
        <v>1728224471.2980962</v>
      </c>
      <c r="J331" s="49"/>
      <c r="K331" s="38"/>
      <c r="L331" s="38"/>
    </row>
    <row r="332" spans="1:12" ht="33.75" customHeight="1">
      <c r="A332" s="237" t="s">
        <v>66</v>
      </c>
      <c r="B332" s="237"/>
      <c r="C332" s="237"/>
      <c r="D332" s="237"/>
      <c r="E332" s="237"/>
      <c r="F332" s="237"/>
      <c r="G332" s="237"/>
      <c r="H332" s="237"/>
      <c r="I332" s="237"/>
      <c r="J332" s="237"/>
      <c r="K332" s="237"/>
      <c r="L332" s="237"/>
    </row>
    <row r="337" spans="11:11">
      <c r="K337" s="50" t="s">
        <v>0</v>
      </c>
    </row>
  </sheetData>
  <mergeCells count="94">
    <mergeCell ref="L55:L56"/>
    <mergeCell ref="E55:E56"/>
    <mergeCell ref="F55:F56"/>
    <mergeCell ref="G55:G56"/>
    <mergeCell ref="H55:H56"/>
    <mergeCell ref="K55:K56"/>
    <mergeCell ref="B308:G308"/>
    <mergeCell ref="B294:L294"/>
    <mergeCell ref="B293:G293"/>
    <mergeCell ref="B136:L136"/>
    <mergeCell ref="B135:L135"/>
    <mergeCell ref="D235:D236"/>
    <mergeCell ref="C235:C236"/>
    <mergeCell ref="B235:B236"/>
    <mergeCell ref="I235:I236"/>
    <mergeCell ref="J235:J236"/>
    <mergeCell ref="K235:K236"/>
    <mergeCell ref="L235:L236"/>
    <mergeCell ref="H235:H236"/>
    <mergeCell ref="A332:L332"/>
    <mergeCell ref="B331:G331"/>
    <mergeCell ref="B330:G330"/>
    <mergeCell ref="B329:G329"/>
    <mergeCell ref="B309:L309"/>
    <mergeCell ref="B10:L10"/>
    <mergeCell ref="J1:L3"/>
    <mergeCell ref="J4:L4"/>
    <mergeCell ref="C6:I6"/>
    <mergeCell ref="D7:I7"/>
    <mergeCell ref="B9:L9"/>
    <mergeCell ref="A12:A13"/>
    <mergeCell ref="B12:B13"/>
    <mergeCell ref="C12:C13"/>
    <mergeCell ref="D12:D13"/>
    <mergeCell ref="E12:E13"/>
    <mergeCell ref="K12:K13"/>
    <mergeCell ref="L12:L13"/>
    <mergeCell ref="F12:F13"/>
    <mergeCell ref="G12:G13"/>
    <mergeCell ref="H12:H13"/>
    <mergeCell ref="I12:I13"/>
    <mergeCell ref="J12:J13"/>
    <mergeCell ref="J27:J29"/>
    <mergeCell ref="K27:K29"/>
    <mergeCell ref="L27:L29"/>
    <mergeCell ref="E27:E29"/>
    <mergeCell ref="F27:F29"/>
    <mergeCell ref="G27:G29"/>
    <mergeCell ref="H27:H29"/>
    <mergeCell ref="I27:I29"/>
    <mergeCell ref="A27:A29"/>
    <mergeCell ref="D30:D31"/>
    <mergeCell ref="C30:C31"/>
    <mergeCell ref="B30:B31"/>
    <mergeCell ref="A30:A31"/>
    <mergeCell ref="D27:D29"/>
    <mergeCell ref="B27:B29"/>
    <mergeCell ref="C27:C29"/>
    <mergeCell ref="J30:J31"/>
    <mergeCell ref="K30:K31"/>
    <mergeCell ref="L30:L31"/>
    <mergeCell ref="E30:E31"/>
    <mergeCell ref="F30:F31"/>
    <mergeCell ref="G30:G31"/>
    <mergeCell ref="H30:H31"/>
    <mergeCell ref="I30:I31"/>
    <mergeCell ref="A55:A56"/>
    <mergeCell ref="A235:A236"/>
    <mergeCell ref="E235:E236"/>
    <mergeCell ref="F235:F236"/>
    <mergeCell ref="G235:G236"/>
    <mergeCell ref="B134:G134"/>
    <mergeCell ref="B121:G121"/>
    <mergeCell ref="B117:L117"/>
    <mergeCell ref="B116:G116"/>
    <mergeCell ref="B122:L122"/>
    <mergeCell ref="B133:G133"/>
    <mergeCell ref="D55:D56"/>
    <mergeCell ref="C55:C56"/>
    <mergeCell ref="I55:I56"/>
    <mergeCell ref="J55:J56"/>
    <mergeCell ref="B55:B56"/>
    <mergeCell ref="A80:A81"/>
    <mergeCell ref="B80:B81"/>
    <mergeCell ref="C80:C81"/>
    <mergeCell ref="D80:D81"/>
    <mergeCell ref="E80:E81"/>
    <mergeCell ref="K80:K81"/>
    <mergeCell ref="L80:L81"/>
    <mergeCell ref="F80:F81"/>
    <mergeCell ref="G80:G81"/>
    <mergeCell ref="H80:H81"/>
    <mergeCell ref="I80:I81"/>
    <mergeCell ref="J80:J81"/>
  </mergeCells>
  <pageMargins left="0.11811023622047245" right="0.31496062992125984" top="0.74803149606299213" bottom="0.74803149606299213" header="0.31496062992125984" footer="0.31496062992125984"/>
  <pageSetup paperSize="9" scale="31" fitToHeight="0" orientation="landscape" r:id="rId1"/>
  <rowBreaks count="1" manualBreakCount="1">
    <brk id="150" min="1" max="11" man="1"/>
  </rowBreaks>
</worksheet>
</file>

<file path=xl/worksheets/sheet2.xml><?xml version="1.0" encoding="utf-8"?>
<worksheet xmlns="http://schemas.openxmlformats.org/spreadsheetml/2006/main" xmlns:r="http://schemas.openxmlformats.org/officeDocument/2006/relationships">
  <dimension ref="A1"/>
  <sheetViews>
    <sheetView workbookViewId="0">
      <selection activeCell="G33" sqref="G33"/>
    </sheetView>
  </sheetViews>
  <sheetFormatPr defaultRowHeight="1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2013-03-04T04:31:18Z</cp:lastPrinted>
  <dcterms:created xsi:type="dcterms:W3CDTF">2012-01-05T05:15:13Z</dcterms:created>
  <dcterms:modified xsi:type="dcterms:W3CDTF">2013-09-02T05:47:11Z</dcterms:modified>
</cp:coreProperties>
</file>