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15" yWindow="0" windowWidth="11700" windowHeight="97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Лист1!$A$1:$I$111</definedName>
  </definedNames>
  <calcPr calcId="145621" calcMode="manual"/>
</workbook>
</file>

<file path=xl/calcChain.xml><?xml version="1.0" encoding="utf-8"?>
<calcChain xmlns="http://schemas.openxmlformats.org/spreadsheetml/2006/main">
  <c r="I100" i="1" l="1"/>
  <c r="I101" i="1" s="1"/>
  <c r="I94" i="1"/>
  <c r="I93" i="1"/>
  <c r="I99" i="1" l="1"/>
  <c r="I98" i="1"/>
  <c r="H97" i="1"/>
  <c r="I97" i="1" s="1"/>
  <c r="F97" i="1" s="1"/>
  <c r="I96" i="1"/>
  <c r="I95" i="1"/>
  <c r="I92" i="1"/>
  <c r="H90" i="1"/>
  <c r="H86" i="1"/>
  <c r="H83" i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I12" i="1"/>
  <c r="I11" i="1"/>
  <c r="H10" i="1"/>
  <c r="I10" i="1" s="1"/>
  <c r="H9" i="1"/>
  <c r="I9" i="1" s="1"/>
  <c r="I78" i="1" l="1"/>
</calcChain>
</file>

<file path=xl/sharedStrings.xml><?xml version="1.0" encoding="utf-8"?>
<sst xmlns="http://schemas.openxmlformats.org/spreadsheetml/2006/main" count="386" uniqueCount="218">
  <si>
    <t xml:space="preserve">Реестр планируемых закупок товаров, работ, услуг на 2015 год </t>
  </si>
  <si>
    <t>корпоративного фонда «Фонд социального развития»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</si>
  <si>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</si>
  <si>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</si>
  <si>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</si>
  <si>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</si>
  <si>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</si>
  <si>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</si>
  <si>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</si>
  <si>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</si>
  <si>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Товары</t>
  </si>
  <si>
    <t>Визитки</t>
  </si>
  <si>
    <t>способом запроса ценовых предложений</t>
  </si>
  <si>
    <t>Формат визитной карточки 90х50 мм. Печатается на белой бумаге - Colotech, допускается фактурная бумага. Визитка двухсторонняя: казахский (русский) + английский языки. Печать-офсет 5+5. Матовая ламинация. Цвет и формат корпоративного логотипа не могут быть изменены.</t>
  </si>
  <si>
    <t>штука</t>
  </si>
  <si>
    <t>Фирменные бланки</t>
  </si>
  <si>
    <t>Фирменные бланки односторонние, на белой бумаге плотностью не менее 120 гр. Озон.  Офсетная печать. Логотип, адрес, нумерация бланков 5+0</t>
  </si>
  <si>
    <t>Сертификаты признания</t>
  </si>
  <si>
    <t>Печать – офсет, формат А4 (под рамочку), тиснение, печать одного вида. Бумага: 300-350гр. Сирио – перламутр белый/жемчуг</t>
  </si>
  <si>
    <t>Папки формата А5 (4 вида)</t>
  </si>
  <si>
    <t>Печать офсетная 5+0, Бумага мелованая, 300 гр. УФ лак выборочно (песок/глитер), матовая ламинация, с вертикальным карманом и высечкой для визитки, размер кармана8,5*22см. Тиснение золотом. Изготовление клише, изготовление ножа.</t>
  </si>
  <si>
    <t>Питьевая вода для диспенсера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</si>
  <si>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</si>
  <si>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</si>
  <si>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Антистеплер</t>
  </si>
  <si>
    <t xml:space="preserve">Приспособление для удаления скоб с металлическим механизмом и пластиковыми ручками, с кнопкой блокировки.
</t>
  </si>
  <si>
    <t>Бумага для заметок - 51х76 мм</t>
  </si>
  <si>
    <t xml:space="preserve">С клеевым краем, размер 51х76 мм, цвета разноцветные неоновые. 
</t>
  </si>
  <si>
    <t>пачка</t>
  </si>
  <si>
    <t>Бумага для заметок - 38х51 мм</t>
  </si>
  <si>
    <t xml:space="preserve">С клеевым краем, размер 38х51 мм, в пачке 4 неоновых цвета.
</t>
  </si>
  <si>
    <t>Бумага для заметок - 76х76 мм</t>
  </si>
  <si>
    <t xml:space="preserve">С клеевым краем, размер 76х76 мм, цвета разноцветные пастельные. 
</t>
  </si>
  <si>
    <t>Бумага цветная - А4, 80 г.</t>
  </si>
  <si>
    <t xml:space="preserve">Бумага офисная формат А4, плотность 80 г/м2, 200 листов, 4 Неоновых цвета по 50 листов каждого.
</t>
  </si>
  <si>
    <t>Губка</t>
  </si>
  <si>
    <t xml:space="preserve">Губка для маркерной доски, размер 65*150мм, упаковка с европодвесом
</t>
  </si>
  <si>
    <t>Дырокол - 10л</t>
  </si>
  <si>
    <t xml:space="preserve">Дырокол малый, металлический, на 10 л., с линейкой и  антискользящим покрытием, с фиксатором закрытого положения. </t>
  </si>
  <si>
    <t>Дырокол - 20л</t>
  </si>
  <si>
    <t xml:space="preserve">Дырокол средний, металлический, на 20 л., с линейкой и  антискользящим покрытием, с фиксатором закрытого положения. 
</t>
  </si>
  <si>
    <t xml:space="preserve">Дырокол - 60л </t>
  </si>
  <si>
    <t xml:space="preserve">Дырокол большой, металлический, на 60 л., с линейкой и  антискользящим покрытием, с фиксатором закрытого положения. 
</t>
  </si>
  <si>
    <t xml:space="preserve">Ежедневник </t>
  </si>
  <si>
    <t xml:space="preserve">Ежедневник A5 320 стр. недатированный, офсет, твердая обложка черного цвета, плотность бумаги 65 г/м2
</t>
  </si>
  <si>
    <t>Зажим - 15мм</t>
  </si>
  <si>
    <t xml:space="preserve">Зажимы для бумаг,  размер 15 мм. Изготовлены из высококачественной стали, цвет черный, в карт./пласт. коробке по 12 шт
</t>
  </si>
  <si>
    <t>коробка</t>
  </si>
  <si>
    <t>Зажим - 19мм</t>
  </si>
  <si>
    <t xml:space="preserve">Зажимы для бумаг,  размер 19 мм. Изготовлены из высококачественной стали, цвет черный, в карт./пласт. коробке по 12 шт
</t>
  </si>
  <si>
    <t>Зажим - 32мм</t>
  </si>
  <si>
    <t xml:space="preserve">Зажимы для бумаг,  размер 32 мм. Изготовлены из высококачественной стали, цвет черный, в карт./пласт. коробке по 12 шт
</t>
  </si>
  <si>
    <t>Зажим - 41мм</t>
  </si>
  <si>
    <t xml:space="preserve">Зажимы для бумаг,  размер 41 мм. Изготовлены из высококачественной стали, цвет черный, в карт./пласт. коробке по 12 шт
</t>
  </si>
  <si>
    <t>Зажим - 51мм</t>
  </si>
  <si>
    <t xml:space="preserve">Зажимы для бумаг,  размер 51 мм. Изготовлены из высококачественной стали, цвет черный, в карт./пласт. коробке по 12 шт
</t>
  </si>
  <si>
    <t>Индексы (стикеры)</t>
  </si>
  <si>
    <t xml:space="preserve">Набор пленочных  индексных стикеров - разделителей с клеевым краем, на линейке. Неоновые ассорти цвета. В наборе - 45х12 + 42х12 8 цв. (4ленты+4стрелки)  с европодвесом. 
</t>
  </si>
  <si>
    <t>Калькулятор</t>
  </si>
  <si>
    <t xml:space="preserve"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
</t>
  </si>
  <si>
    <t>Карандаш</t>
  </si>
  <si>
    <t xml:space="preserve">Карандаш чернографитный,  твердость H, шестигранный желтый корпус, с головкой.
</t>
  </si>
  <si>
    <t>Клейкая лента (скотч) 12 мм</t>
  </si>
  <si>
    <t>Канцелярская, размер 12 мм х 10 м, прозрачная.</t>
  </si>
  <si>
    <t>Клейкая лента (скотч) 48мм</t>
  </si>
  <si>
    <t>Упаковочная, размер 48 мм*100 м, прозрачная.</t>
  </si>
  <si>
    <t xml:space="preserve">Кнопки канцелярские </t>
  </si>
  <si>
    <t xml:space="preserve">Гвоздики цветные, в пачке 100 штук
</t>
  </si>
  <si>
    <t>Конверт - 229 x 324 мм</t>
  </si>
  <si>
    <t xml:space="preserve">Конверт C4, цвет белый, отрывная полоса по короткой стороне, размер 229 x 324 мм.
Конверт почтовый с тангиром внутри формата С4 предназначен для рассылки документов, журналов и другой корреспонденции.
</t>
  </si>
  <si>
    <t>Конверт - 110 х 220 мм</t>
  </si>
  <si>
    <t xml:space="preserve">Конверт Е65 (DL), цвет белый, отрывная полоса по длинной стороне, размер: 110 х 220 мм. Бумага: белый офсет, плотность 80г/м
</t>
  </si>
  <si>
    <t xml:space="preserve">Корзина </t>
  </si>
  <si>
    <t xml:space="preserve">Корзина для бумаг пластиковая, сетчатая 9л. Цвет: черный, гладкая сетчатая поверхность, 
h =260 мм, материал полипропилен
</t>
  </si>
  <si>
    <t>Корректор жидкий</t>
  </si>
  <si>
    <t xml:space="preserve">Корректирующая жидкость белого цвета с губчатым аппликатором 20 мл, морозоустойчивая, в блистерной упаковке с европодвесом
</t>
  </si>
  <si>
    <t xml:space="preserve">Корректор </t>
  </si>
  <si>
    <t xml:space="preserve">Корректирующая лента белого цвета 5мм х 12м  в блистере с европодвесом
</t>
  </si>
  <si>
    <t>Ластик</t>
  </si>
  <si>
    <t xml:space="preserve">Для графитовых карандашей любой твердости и цветных карандашей. Материал: натуральный каучук. Цвет: белый
</t>
  </si>
  <si>
    <t>Линейка классическая</t>
  </si>
  <si>
    <t>Длина: 40 см. Материал: полупрозрачный пластик. Цвет: прозрачный</t>
  </si>
  <si>
    <t>Лоток для бумаг, вертикальный</t>
  </si>
  <si>
    <t xml:space="preserve">Лоток вертикальный. Односекционный. 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
</t>
  </si>
  <si>
    <t>Лоток для бумаг, горизонтальный</t>
  </si>
  <si>
    <t>Лоток горизонтальный с широкой загрузкой тонированный в неорновый прозрачный красный цвет гладкая глянцевая поверхность, фиксаторы, препятствующие соскальзыванию с нижнего лотка, экономичная транспортировка и хранение. Материал полистирол, возможность установки друг на друга. Не сборный. Цвет неоновый прозрачный красный.</t>
  </si>
  <si>
    <t>Маркер</t>
  </si>
  <si>
    <t>Пластмассовый корпус. Клинообразный пишущий узел. Толщина линии: 4.0 мм. В наборе 4 текстовыделителя: розовый, желтый, зеленый, голубой. Цена за пачку</t>
  </si>
  <si>
    <t>Ножницы</t>
  </si>
  <si>
    <t>Ножницы, офисные, 23см,  нержавеющая сталь, пластиковые ручки с резиновыми вставками, блистер.</t>
  </si>
  <si>
    <t>Обложка для переплета</t>
  </si>
  <si>
    <t>Обложка для переплета, формат: A4. Материал: слюда.
Цвет: прозрачный с голубым оттенком. Количество в упаковке: 100  листов.</t>
  </si>
  <si>
    <t>упаковка</t>
  </si>
  <si>
    <t>Папка бокс на резинке</t>
  </si>
  <si>
    <t>Пластиковая папка - бокс под формат А-4. Размер: 240х320х25 мм. Закрывается с помощью двух резинок, закрепленных по углам. Толщина пластика 0,65мм. Цвета: ассорти.</t>
  </si>
  <si>
    <t>Папка пакет - А4</t>
  </si>
  <si>
    <t xml:space="preserve">Папка на молнии из полупрозрачного пластика. Предназначена для хранения и транспортировки документов формата А4. Вмещает до 100 листов. Фактура - песок. Толщина пластика 0,14 мм.
</t>
  </si>
  <si>
    <t>Папка пакет - А5</t>
  </si>
  <si>
    <t xml:space="preserve">Папка на молнии из полупрозрачного пластика. Предназначена для хранения и транспортировки документов формата А5. Вмещает до 100 листов. Фактура - песок. Толщина пластика 0,14 мм.
</t>
  </si>
  <si>
    <t>Папка регистратор - 50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</si>
  <si>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50 мм
</t>
  </si>
  <si>
    <t>Папка регистратор - 80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</si>
  <si>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80 мм
</t>
  </si>
  <si>
    <t>Папка с файлами</t>
  </si>
  <si>
    <t xml:space="preserve">Папка с файлами для упорядочения и хранения документов формата А4. Фактура - песок. Прочные швы. Количество вкладышей 40 л. Толщина 0,65 мм
</t>
  </si>
  <si>
    <t>Папка уголок</t>
  </si>
  <si>
    <t xml:space="preserve">Качественная полупрозрачная папка-уголок для защиты документов формата А4. Имеет вырез для удобного извлечения бумаг. Фактура - песок. Толщина пластика 0,12мм.
</t>
  </si>
  <si>
    <t>Папка скоросшиватель пластиковая</t>
  </si>
  <si>
    <t xml:space="preserve">Пластиковая папка - скоросшиватель под формат А4 для сшивания перфорированных листов. Толщина пластика 120/160 мкм. Полипропилен. Прозрачный верх. Цвета: 20 желтых, 20 красных, 20 зеленых, 20 черных
</t>
  </si>
  <si>
    <t xml:space="preserve">Подложки для переплета </t>
  </si>
  <si>
    <t xml:space="preserve">Подложки для переплета. Формат: A4. Материал: картон, плотность не менее 270 г/м2
Тиснение: "глянец". Цвет: белый. Количество в упаковке: 100 шт.
</t>
  </si>
  <si>
    <t>Подушка штемпельная</t>
  </si>
  <si>
    <t xml:space="preserve">Сменная штемпельная подушка для оснастки IDEAL 400R Series self-unking stamps 1.625''. Диаметр 40 мм
</t>
  </si>
  <si>
    <t>Пружины для переплета - 4,5 мм</t>
  </si>
  <si>
    <t xml:space="preserve">Пружина для переплета. Диаметр: 4,5 мм. Количество переплетаемых листов: до 20. Материал: пластик
Цвет: белый.Количество в упаковке: 100 шт.
</t>
  </si>
  <si>
    <t>Пружины для переплета - 6 мм</t>
  </si>
  <si>
    <t xml:space="preserve">Пружина для переплета. Диаметр: 6 мм. Количество переплетаемых листов: до 30. Материал: пластик. Цвет: белый. Количество в упаковке: 100 шт.
</t>
  </si>
  <si>
    <t>Разделители картонные</t>
  </si>
  <si>
    <t xml:space="preserve">Формат: A4. Разделы: 10 цветов
Материал: картон. Цвет: ассорти
</t>
  </si>
  <si>
    <t>Ручка шариковая – синий стержень</t>
  </si>
  <si>
    <t xml:space="preserve">Ручка шариковая, синий стержень, толщина стержня - 0,7 мм
</t>
  </si>
  <si>
    <t>Ручка шариковая - черный стержень</t>
  </si>
  <si>
    <t xml:space="preserve">Ручка шариковая, черный стержень, толщина стержня - 0,7 мм.
</t>
  </si>
  <si>
    <t>Ручка шариковая - красный стержень</t>
  </si>
  <si>
    <t xml:space="preserve">Ручка шариковая, красный стержень, толщина стержня - 0,7 мм 
</t>
  </si>
  <si>
    <t>Скобы -  №10</t>
  </si>
  <si>
    <t xml:space="preserve">Скобы для степлера №10, оцинкованные, в коробке 1000 штук
</t>
  </si>
  <si>
    <t>Скобы - №24/6</t>
  </si>
  <si>
    <t xml:space="preserve">Скобы для степлера №24/6, оцинкованные, в коробке 1000 штук
</t>
  </si>
  <si>
    <t>Скобы - №23/10</t>
  </si>
  <si>
    <t xml:space="preserve">Скобы для степлера №23/10, оцинкованные, в коробке 1000 штук
</t>
  </si>
  <si>
    <t>Скобы - №23/17</t>
  </si>
  <si>
    <t xml:space="preserve">Скобы для степлера №23/17, оцинкованные, в коробке 1000 штук
</t>
  </si>
  <si>
    <t xml:space="preserve">Скрепки </t>
  </si>
  <si>
    <t>Никелированные канцелярские скрепки треугольной формы с отогнутым носиком, который позволяет легко захватывать бумагу. Не ржавеют, не пачкают бумагу, обеспечивают надежное скрепление. Длина: 31или 32 мм. Цвет: серебристый. Количество в коробке: 100 шт.</t>
  </si>
  <si>
    <t>Скрепки – 50 мм</t>
  </si>
  <si>
    <t>Скрепки металлические 50 мм гофрированные никелированные 50 шт./в картонной коробке. 
Длина: 50 мм. Материал: никелированное покрытие. Цвет: серебристый
Профиль: овальный гофрированный. Количество в коробке: 50 шт.</t>
  </si>
  <si>
    <t>Степлер - №10</t>
  </si>
  <si>
    <t xml:space="preserve">Степлер №10 пластиковый, на 10 листов. Высококачественный пластиковый корпус. Стальной механизм. Скобоудалитель. Используются скобы №10.
</t>
  </si>
  <si>
    <t>Степлер - №24</t>
  </si>
  <si>
    <t xml:space="preserve">Степлер №24 пластиковый на 20 листов. Компактный, стильный степлер. Удобный пластиковый корпус с резиновой вставкой. Используются скобы 24. 
</t>
  </si>
  <si>
    <t>Телефонная книга</t>
  </si>
  <si>
    <t xml:space="preserve">Размер: 16*23.5 см
Количество страниц: 192
Линовка: линейка/клетка
</t>
  </si>
  <si>
    <t xml:space="preserve">Тетрадь А4 </t>
  </si>
  <si>
    <t xml:space="preserve">Тетрадь общая А4 на спирали, клетка, 80 листов
</t>
  </si>
  <si>
    <t>Точилка</t>
  </si>
  <si>
    <t xml:space="preserve">Точилка для карандашей металлическая, прямоугольная/ цилиндрическая
</t>
  </si>
  <si>
    <t>Увлажнитель для пальцев</t>
  </si>
  <si>
    <t xml:space="preserve">Увлажнитель для пальцев Вес:20г размер: 60х15мм Наполнитель гелевый
</t>
  </si>
  <si>
    <t>Файл</t>
  </si>
  <si>
    <t xml:space="preserve">Папка-файл под формат А-4, с универсальной перфорацией. Прозрачный пластик 80мкр, 100 шт/уп.
</t>
  </si>
  <si>
    <t>Шило канцелярское</t>
  </si>
  <si>
    <t>Изделие с пластиковой/деревянной рукояткой. Оборудовано иглой диаметром 0,2 см и длиной 54 мм, изготовленной из металла, который имеет никелированное покрытие. Изделие может обеспечить прокалывание 30 листов бумаги за один раз.</t>
  </si>
  <si>
    <t>Жилые помещения (квартиры)</t>
  </si>
  <si>
    <t>Тендер</t>
  </si>
  <si>
    <t xml:space="preserve">Жилые помещения (квартиры): 
- двухкомнатные квартиры 22 штуки (общая площадь от 45 до 60 м.кв., планировка согласно техническому паспорту установленной формы); 
- трехкомнатные (32 штуки) и 
- четырехкомнатные (6 штук) (общая площадь от 70 до 100 м.кв., планировка согласно техническому паспорту установленной формы)
</t>
  </si>
  <si>
    <t>не более 4900 м.кв.</t>
  </si>
  <si>
    <t>квадратный метр</t>
  </si>
  <si>
    <t>не более 274 500 (двести семьдесят четыре тысячи пятьсот) тенге</t>
  </si>
  <si>
    <t>Итого товары</t>
  </si>
  <si>
    <t>х</t>
  </si>
  <si>
    <t>Работы</t>
  </si>
  <si>
    <t>Итого работы</t>
  </si>
  <si>
    <t>Услуги</t>
  </si>
  <si>
    <t xml:space="preserve">Аренда транспортного средства </t>
  </si>
  <si>
    <t>Запрос ценовых предложений</t>
  </si>
  <si>
    <t>Услуги по предоставлению во временное владение и пользование  транспортного средства с оказаанинем услуг по управлению им и технической эксплуатации. Требования к транспортному средству: седан, год выпуска не ранее 2000 года, в хорошем состоянии, без повреждений, наличие комплектов летеней и зимней резины, подушек безопасности. Требования к экипажу: водительские права категории "В", "С", стаж вождения 3 года и более.</t>
  </si>
  <si>
    <t>услуга</t>
  </si>
  <si>
    <t>Почтовые и курьерские услуги</t>
  </si>
  <si>
    <t>Почтовые и курьерские услуги по приёму, транспортировке и доставке отправлений по Республике Казахстан и миру.</t>
  </si>
  <si>
    <t>Аудиторские услуги  по аудиту финансовой отчетности  за 2015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</si>
  <si>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2015 года.</t>
  </si>
  <si>
    <t xml:space="preserve">Имущественный найм (аренда) нежилого помещения </t>
  </si>
  <si>
    <t>Аренда офиса (кабинета) в здании бизнес центра в г. Астана, район "Есиль". Требования: площадь не менее 20 м.кв., наличие телефонной связи, доступа в интернет, наличие мебели на 3 человек, возможности подключения оргтехники, услуг уборки и охраны офиса (кабинета), доступа в сан. узлы здания.</t>
  </si>
  <si>
    <t>месяц</t>
  </si>
  <si>
    <t>Перевозка оргтехники и мебели</t>
  </si>
  <si>
    <t>Услуги по доставке, погрузке и разгрузке мебели и оргтехники в арендуемый офис в городе.</t>
  </si>
  <si>
    <t>Услуги сотовой связи</t>
  </si>
  <si>
    <t xml:space="preserve">Пп.23) пункта 15 Правил** </t>
  </si>
  <si>
    <t xml:space="preserve">Приобретение услуг предоставления сотовой связи на 12 месяцев у оператора сотовой связи АО "Кселл", оказывающим услуги в стандарте GSM-900/1800 и UMTS/WCDMA (2100 МГц). для руководителя и двух заместителей </t>
  </si>
  <si>
    <t>Услуги по предоставлению бесперепятственного доступа к Интренет-ресурсу базе данных Учет.kz</t>
  </si>
  <si>
    <t xml:space="preserve">Пп.17) пункта 15 Правил** </t>
  </si>
  <si>
    <t>Приобретение услуг беспрепятственного доступа к Интернет-ресурсy (порталу) Учет.kz (http://www.uchet.kz) на период 18 месяцев</t>
  </si>
  <si>
    <t>Размещение информационных материалов в СМИ</t>
  </si>
  <si>
    <t xml:space="preserve">Пп. 11) пункта 3.1. статьи 3 Правил* </t>
  </si>
  <si>
    <t>Приобретение услуг по размещению информации в СМИ - публикация  отчёта об использовании имущества КФ ФСР за 2015 год</t>
  </si>
  <si>
    <t>Эксплуатационные услуги и возмещение расходов на: электроэнергию на общедомовые нужды и коммунальные услуги в квартирах жилого комплекса «Хайвил Астана»</t>
  </si>
  <si>
    <t xml:space="preserve">Пп. 1, пп.21) пункта 3.1. статьи 3 Правил* </t>
  </si>
  <si>
    <t>Оказание эксплуатационных услуг и возмещения расходов на: электроэнергию на общедомовые нужды и коммунальные услуги в 38 (тридцать восемь) квартирах жилого комплекса «Хайвил Астана», принадлежащих корпоративному фонду «Фонд социального развития», расположенных по адресу: г. Астана, пр. Р. Кошкарбаева, д.10 блок «Е2», д.8 блок «Е1» ЖК «Хайвил Астана»</t>
  </si>
  <si>
    <t>комплект</t>
  </si>
  <si>
    <t>Управление, содержание и обслуживание парковочных мест в жилом комплексе «Хайвил Астана»</t>
  </si>
  <si>
    <t>Эксплуатационные услуги по управлению, содержанию и обслуживанию 22 (двадцать два) парковочных мест: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- благоустройство</t>
  </si>
  <si>
    <t>Жилищно-эксплуатационные услуги</t>
  </si>
  <si>
    <t xml:space="preserve">Пп. 21) пункта 3.1. статьи 3 Правил* 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</si>
  <si>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санитарной очистке придомовой территории и мест общего пользования, аварийно-диспетчерской службы (АДС) в 31 (тридцать один) квартирах, расположенных по адресу: город Астана, район Есиль, ул. Е10, дом № 2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</si>
  <si>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санитарной очистке придомовой территории и мест общего пользования, аварийно-диспетчерской службы (АДС) в 29 (двадцать девять) квартирах, расположенных по адресу: город Астана, район Есиль, ул. Е10, дом  №4</t>
  </si>
  <si>
    <t>Энергоснабжение</t>
  </si>
  <si>
    <t>Энергоснабжение 38 (тридцать восемь) квартир, расположенных по адресу: г. Астана, пр. Р. Кошкарбаева, д.10 блок «Е2», д.8 блок «Е1» ЖК «Хайвил Астана»</t>
  </si>
  <si>
    <t>кВт/час</t>
  </si>
  <si>
    <t>Энергоснабжение 60 (шестьдесят) квартир, расположенных по адресу: город Астана, район Есиль, ул. Е10, дом № 2 и  дом №4</t>
  </si>
  <si>
    <t xml:space="preserve">Услуги по  вывозу твердо-бытовых отходов </t>
  </si>
  <si>
    <t xml:space="preserve">Вывоз твердо-бытовых отходов со следующих объектов: 
60 (шестьдесят) квартир, расположенных по адресу: город Астана, район Есиль, ул. Е10, дом № 2 и  дом №4
</t>
  </si>
  <si>
    <t>м3</t>
  </si>
  <si>
    <t>Профилактические испытания и экспертное обследование электроустановок</t>
  </si>
  <si>
    <t xml:space="preserve">Пп. 6) пункта 3.1. статьи 3 Правил* </t>
  </si>
  <si>
    <t>Профилактические испытания и экспертное обследование электроустановок в 60 (шестьдесят) квартирах, расположенных по адресу: город Астана, район Есиль, ул. Е10, дом № 2 и дом №4</t>
  </si>
  <si>
    <t>Услуги по отбору персонала</t>
  </si>
  <si>
    <t xml:space="preserve">Пп. 8) пункта 3.1. статьи 3 Правил* </t>
  </si>
  <si>
    <t>Рекрутинговые услуги</t>
  </si>
  <si>
    <t>Итого услуги</t>
  </si>
  <si>
    <t>Всего</t>
  </si>
  <si>
    <t>Примечание:</t>
  </si>
  <si>
    <t>* Правила закупок товаров, работ, услуг (далее – Правила*), утвержденные решением Попечительского совета Корпоративного фонда «Фонд социального развития» от 11 февраля 2015 года № 2;</t>
  </si>
  <si>
    <t>**Правила закупок товаров, работ, услуг (далее – Правила**), утвержденные решением Попечительского совета Корпоративного фонда «Фонд социального развития» от 28 марта 2012 года № 3.</t>
  </si>
  <si>
    <t>Юрист корпоративного фонда «Фонд социального развития»                                                         Махамбетова К.С.</t>
  </si>
  <si>
    <t xml:space="preserve">Согласовано                                                                                                                                                                    
</t>
  </si>
  <si>
    <t>Старший менеджер корпоративного фонда «Фонд социального развития»                                    Кульджигачова Н.Т.</t>
  </si>
  <si>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"27" ноября 2015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</si>
</sst>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_р_._-;\-* #,##0.00_р_._-;_-* &quot;-&quot;??_р_._-;_-@_-"/>
    <numFmt numFmtId="165" formatCode="_-* #,##0_р_._-;\-* #,##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0" fillId="0" borderId="0"/>
    <xf numFmtId="41" fontId="11" fillId="0" borderId="0" applyFont="0" applyFill="0" applyBorder="0" applyAlignment="0" applyProtection="0"/>
    <xf numFmtId="0" fontId="12" fillId="0" borderId="0"/>
  </cellStyleXfs>
  <cellXfs count="111">
    <xf numFmtId="0" fontId="0" fillId="0" borderId="0" xfId="0"/>
    <xf numFmtId="2" fontId="2" fillId="2" borderId="0" xfId="0" applyNumberFormat="1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2" fontId="3" fillId="2" borderId="0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1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Fill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9" fillId="0" borderId="1" xfId="2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 wrapText="1"/>
    </xf>
    <xf numFmtId="0" fontId="7" fillId="0" borderId="0" xfId="0" applyFont="1"/>
    <xf numFmtId="164" fontId="7" fillId="0" borderId="0" xfId="0" applyNumberFormat="1" applyFont="1" applyFill="1"/>
    <xf numFmtId="0" fontId="7" fillId="0" borderId="0" xfId="0" applyFont="1" applyFill="1"/>
    <xf numFmtId="2" fontId="6" fillId="0" borderId="1" xfId="0" applyNumberFormat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9" fontId="2" fillId="2" borderId="1" xfId="4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165" fontId="2" fillId="2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/>
    <xf numFmtId="43" fontId="7" fillId="0" borderId="0" xfId="0" applyNumberFormat="1" applyFont="1" applyFill="1"/>
    <xf numFmtId="43" fontId="7" fillId="5" borderId="1" xfId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 wrapText="1"/>
    </xf>
    <xf numFmtId="1" fontId="2" fillId="0" borderId="0" xfId="5" applyNumberFormat="1" applyFont="1" applyAlignment="1">
      <alignment horizontal="left" vertical="center"/>
    </xf>
    <xf numFmtId="43" fontId="4" fillId="0" borderId="0" xfId="0" applyNumberFormat="1" applyFont="1" applyFill="1"/>
    <xf numFmtId="1" fontId="2" fillId="0" borderId="0" xfId="5" applyNumberFormat="1" applyFont="1" applyAlignment="1">
      <alignment horizontal="center" vertical="center" wrapText="1"/>
    </xf>
    <xf numFmtId="2" fontId="2" fillId="0" borderId="0" xfId="5" applyNumberFormat="1" applyFont="1" applyAlignment="1">
      <alignment horizontal="center" vertical="center" wrapText="1"/>
    </xf>
    <xf numFmtId="49" fontId="2" fillId="0" borderId="0" xfId="5" applyNumberFormat="1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43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2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43" fontId="7" fillId="0" borderId="0" xfId="0" applyNumberFormat="1" applyFont="1"/>
    <xf numFmtId="43" fontId="4" fillId="0" borderId="0" xfId="1" applyFont="1"/>
    <xf numFmtId="43" fontId="4" fillId="0" borderId="0" xfId="1" applyFont="1" applyFill="1"/>
    <xf numFmtId="43" fontId="2" fillId="2" borderId="0" xfId="1" applyFont="1" applyFill="1" applyAlignment="1">
      <alignment horizontal="center" vertical="center" wrapText="1"/>
    </xf>
    <xf numFmtId="43" fontId="7" fillId="0" borderId="0" xfId="1" applyFont="1" applyAlignment="1">
      <alignment wrapText="1"/>
    </xf>
    <xf numFmtId="43" fontId="4" fillId="0" borderId="0" xfId="1" applyFont="1" applyAlignment="1">
      <alignment horizontal="center"/>
    </xf>
    <xf numFmtId="43" fontId="7" fillId="0" borderId="0" xfId="1" applyFont="1"/>
    <xf numFmtId="43" fontId="4" fillId="0" borderId="0" xfId="1" applyFont="1" applyAlignment="1">
      <alignment horizontal="left" vertical="top"/>
    </xf>
    <xf numFmtId="43" fontId="4" fillId="0" borderId="0" xfId="1" applyFont="1" applyAlignment="1">
      <alignment vertical="top" wrapText="1"/>
    </xf>
    <xf numFmtId="2" fontId="2" fillId="0" borderId="0" xfId="5" applyNumberFormat="1" applyFont="1" applyAlignment="1">
      <alignment vertical="top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 vertical="top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2" fillId="0" borderId="0" xfId="5" applyNumberFormat="1" applyFont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43" fontId="4" fillId="0" borderId="0" xfId="0" applyNumberFormat="1" applyFont="1"/>
  </cellXfs>
  <cellStyles count="6">
    <cellStyle name="Обычный" xfId="0" builtinId="0"/>
    <cellStyle name="Обычный 11" xfId="5"/>
    <cellStyle name="Обычный 12" xfId="2"/>
    <cellStyle name="Обычный 4 2" xfId="3"/>
    <cellStyle name="Финансовый" xfId="1" builtinId="3"/>
    <cellStyle name="Финансов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2"/>
  <sheetViews>
    <sheetView tabSelected="1" topLeftCell="A28" zoomScaleNormal="100" zoomScaleSheetLayoutView="70" workbookViewId="0">
      <selection activeCell="J105" sqref="J105"/>
    </sheetView>
  </sheetViews>
  <sheetFormatPr defaultRowHeight="15.75" x14ac:dyDescent="0.25"/>
  <cols>
    <col min="1" max="1" width="2.42578125" style="9" customWidth="1"/>
    <col min="2" max="2" width="6.28515625" style="15" customWidth="1"/>
    <col min="3" max="3" width="19.85546875" style="9" customWidth="1"/>
    <col min="4" max="4" width="14.42578125" style="9" customWidth="1"/>
    <col min="5" max="5" width="36.140625" style="14" customWidth="1"/>
    <col min="6" max="6" width="11.140625" style="15" customWidth="1"/>
    <col min="7" max="7" width="11" style="9" customWidth="1"/>
    <col min="8" max="8" width="19.28515625" style="16" customWidth="1"/>
    <col min="9" max="9" width="25.28515625" style="16" customWidth="1"/>
    <col min="10" max="10" width="34" style="17" customWidth="1"/>
    <col min="11" max="11" width="30.7109375" style="86" customWidth="1"/>
    <col min="12" max="12" width="22" style="12" bestFit="1" customWidth="1"/>
    <col min="13" max="13" width="14.5703125" style="12" bestFit="1" customWidth="1"/>
    <col min="14" max="14" width="15.7109375" style="12" bestFit="1" customWidth="1"/>
    <col min="15" max="15" width="9.140625" style="12"/>
    <col min="16" max="16" width="20" style="12" bestFit="1" customWidth="1"/>
    <col min="17" max="16384" width="9.140625" style="11"/>
  </cols>
  <sheetData>
    <row r="1" spans="1:16" s="6" customFormat="1" ht="105" customHeight="1" x14ac:dyDescent="0.25">
      <c r="A1" s="1"/>
      <c r="B1" s="2"/>
      <c r="C1" s="1"/>
      <c r="D1" s="1"/>
      <c r="E1" s="3"/>
      <c r="F1" s="4"/>
      <c r="G1" s="108" t="s">
        <v>217</v>
      </c>
      <c r="H1" s="108"/>
      <c r="I1" s="108"/>
      <c r="J1" s="5"/>
      <c r="K1" s="88"/>
      <c r="L1" s="7"/>
      <c r="M1" s="7"/>
      <c r="N1" s="7"/>
      <c r="O1" s="7"/>
      <c r="P1" s="7"/>
    </row>
    <row r="2" spans="1:16" s="6" customFormat="1" x14ac:dyDescent="0.25">
      <c r="A2" s="1"/>
      <c r="B2" s="2"/>
      <c r="C2" s="1"/>
      <c r="D2" s="1"/>
      <c r="E2" s="3"/>
      <c r="F2" s="4"/>
      <c r="G2" s="108"/>
      <c r="H2" s="108"/>
      <c r="I2" s="108"/>
      <c r="J2" s="8"/>
      <c r="K2" s="88"/>
      <c r="L2" s="7"/>
      <c r="M2" s="7"/>
      <c r="N2" s="7"/>
      <c r="O2" s="7"/>
      <c r="P2" s="7"/>
    </row>
    <row r="3" spans="1:16" x14ac:dyDescent="0.25">
      <c r="B3" s="109" t="s">
        <v>0</v>
      </c>
      <c r="C3" s="109"/>
      <c r="D3" s="109"/>
      <c r="E3" s="109"/>
      <c r="F3" s="109"/>
      <c r="G3" s="109"/>
      <c r="H3" s="109"/>
      <c r="I3" s="109"/>
      <c r="J3" s="10"/>
    </row>
    <row r="4" spans="1:16" x14ac:dyDescent="0.25">
      <c r="B4" s="109" t="s">
        <v>1</v>
      </c>
      <c r="C4" s="109"/>
      <c r="D4" s="109"/>
      <c r="E4" s="109"/>
      <c r="F4" s="109"/>
      <c r="G4" s="109"/>
      <c r="H4" s="109"/>
      <c r="I4" s="109"/>
      <c r="J4" s="10"/>
    </row>
    <row r="5" spans="1:16" x14ac:dyDescent="0.25">
      <c r="B5" s="13"/>
    </row>
    <row r="6" spans="1:16" s="20" customFormat="1" ht="63" x14ac:dyDescent="0.25">
      <c r="A6" s="18"/>
      <c r="B6" s="95" t="s">
        <v>2</v>
      </c>
      <c r="C6" s="19" t="s">
        <v>3</v>
      </c>
      <c r="D6" s="19" t="s">
        <v>4</v>
      </c>
      <c r="E6" s="96" t="s">
        <v>5</v>
      </c>
      <c r="F6" s="95" t="s">
        <v>6</v>
      </c>
      <c r="G6" s="19" t="s">
        <v>7</v>
      </c>
      <c r="H6" s="97" t="s">
        <v>8</v>
      </c>
      <c r="I6" s="97" t="s">
        <v>9</v>
      </c>
      <c r="K6" s="89"/>
      <c r="L6" s="21"/>
      <c r="M6" s="21"/>
      <c r="N6" s="21"/>
      <c r="O6" s="21"/>
      <c r="P6" s="21"/>
    </row>
    <row r="7" spans="1:16" s="25" customFormat="1" x14ac:dyDescent="0.25">
      <c r="A7" s="15"/>
      <c r="B7" s="22">
        <v>1</v>
      </c>
      <c r="C7" s="22">
        <v>2</v>
      </c>
      <c r="D7" s="22">
        <v>3</v>
      </c>
      <c r="E7" s="23">
        <v>4</v>
      </c>
      <c r="F7" s="22">
        <v>5</v>
      </c>
      <c r="G7" s="22">
        <v>6</v>
      </c>
      <c r="H7" s="24">
        <v>7</v>
      </c>
      <c r="I7" s="24">
        <v>8</v>
      </c>
      <c r="K7" s="90"/>
      <c r="L7" s="26"/>
      <c r="M7" s="26"/>
      <c r="N7" s="26"/>
      <c r="O7" s="26"/>
      <c r="P7" s="26"/>
    </row>
    <row r="8" spans="1:16" x14ac:dyDescent="0.25">
      <c r="B8" s="105" t="s">
        <v>10</v>
      </c>
      <c r="C8" s="105"/>
      <c r="D8" s="98"/>
      <c r="E8" s="99"/>
      <c r="F8" s="98"/>
      <c r="G8" s="98"/>
      <c r="H8" s="100"/>
      <c r="I8" s="100"/>
      <c r="J8" s="11"/>
    </row>
    <row r="9" spans="1:16" ht="141.75" x14ac:dyDescent="0.25">
      <c r="B9" s="22">
        <v>1</v>
      </c>
      <c r="C9" s="27" t="s">
        <v>11</v>
      </c>
      <c r="D9" s="28" t="s">
        <v>12</v>
      </c>
      <c r="E9" s="29" t="s">
        <v>13</v>
      </c>
      <c r="F9" s="30">
        <v>800</v>
      </c>
      <c r="G9" s="31" t="s">
        <v>14</v>
      </c>
      <c r="H9" s="32">
        <f>50/1.12</f>
        <v>44.642857142857139</v>
      </c>
      <c r="I9" s="32">
        <f>F9*H9</f>
        <v>35714.28571428571</v>
      </c>
      <c r="J9" s="11"/>
      <c r="L9" s="32"/>
    </row>
    <row r="10" spans="1:16" ht="78.75" x14ac:dyDescent="0.25">
      <c r="B10" s="22">
        <v>2</v>
      </c>
      <c r="C10" s="27" t="s">
        <v>15</v>
      </c>
      <c r="D10" s="28" t="s">
        <v>12</v>
      </c>
      <c r="E10" s="29" t="s">
        <v>16</v>
      </c>
      <c r="F10" s="30">
        <v>500</v>
      </c>
      <c r="G10" s="31" t="s">
        <v>14</v>
      </c>
      <c r="H10" s="32">
        <f>105/1.12</f>
        <v>93.749999999999986</v>
      </c>
      <c r="I10" s="32">
        <f t="shared" ref="I10:I71" si="0">F10*H10</f>
        <v>46874.999999999993</v>
      </c>
      <c r="J10" s="11"/>
      <c r="L10" s="71"/>
    </row>
    <row r="11" spans="1:16" ht="63" x14ac:dyDescent="0.25">
      <c r="B11" s="22">
        <v>3</v>
      </c>
      <c r="C11" s="27" t="s">
        <v>17</v>
      </c>
      <c r="D11" s="28" t="s">
        <v>12</v>
      </c>
      <c r="E11" s="29" t="s">
        <v>18</v>
      </c>
      <c r="F11" s="30">
        <v>100</v>
      </c>
      <c r="G11" s="31" t="s">
        <v>14</v>
      </c>
      <c r="H11" s="32">
        <v>2086</v>
      </c>
      <c r="I11" s="32">
        <f t="shared" si="0"/>
        <v>208600</v>
      </c>
      <c r="J11" s="11"/>
      <c r="L11" s="71"/>
      <c r="M11" s="71"/>
    </row>
    <row r="12" spans="1:16" ht="126" x14ac:dyDescent="0.25">
      <c r="B12" s="22">
        <v>4</v>
      </c>
      <c r="C12" s="27" t="s">
        <v>19</v>
      </c>
      <c r="D12" s="28" t="s">
        <v>12</v>
      </c>
      <c r="E12" s="29" t="s">
        <v>20</v>
      </c>
      <c r="F12" s="30">
        <v>800</v>
      </c>
      <c r="G12" s="31" t="s">
        <v>14</v>
      </c>
      <c r="H12" s="32">
        <v>1150</v>
      </c>
      <c r="I12" s="32">
        <f t="shared" si="0"/>
        <v>920000</v>
      </c>
      <c r="J12" s="11"/>
      <c r="L12" s="71"/>
    </row>
    <row r="13" spans="1:16" ht="173.25" x14ac:dyDescent="0.25">
      <c r="B13" s="22">
        <v>5</v>
      </c>
      <c r="C13" s="31" t="s">
        <v>21</v>
      </c>
      <c r="D13" s="28" t="s">
        <v>12</v>
      </c>
      <c r="E13" s="33" t="s">
        <v>22</v>
      </c>
      <c r="F13" s="34">
        <v>156</v>
      </c>
      <c r="G13" s="31" t="s">
        <v>23</v>
      </c>
      <c r="H13" s="32">
        <f>550/1.12</f>
        <v>491.0714285714285</v>
      </c>
      <c r="I13" s="32">
        <f t="shared" si="0"/>
        <v>76607.142857142841</v>
      </c>
      <c r="J13" s="11"/>
    </row>
    <row r="14" spans="1:16" ht="78.75" x14ac:dyDescent="0.25">
      <c r="B14" s="22">
        <v>6</v>
      </c>
      <c r="C14" s="35" t="s">
        <v>24</v>
      </c>
      <c r="D14" s="28" t="s">
        <v>12</v>
      </c>
      <c r="E14" s="33" t="s">
        <v>25</v>
      </c>
      <c r="F14" s="30">
        <v>10</v>
      </c>
      <c r="G14" s="35" t="s">
        <v>14</v>
      </c>
      <c r="H14" s="32">
        <f>115/1.12</f>
        <v>102.67857142857142</v>
      </c>
      <c r="I14" s="32">
        <f t="shared" si="0"/>
        <v>1026.7857142857142</v>
      </c>
      <c r="J14" s="11"/>
    </row>
    <row r="15" spans="1:16" ht="63" x14ac:dyDescent="0.25">
      <c r="A15" s="11"/>
      <c r="B15" s="22">
        <v>7</v>
      </c>
      <c r="C15" s="35" t="s">
        <v>26</v>
      </c>
      <c r="D15" s="28" t="s">
        <v>12</v>
      </c>
      <c r="E15" s="33" t="s">
        <v>27</v>
      </c>
      <c r="F15" s="30">
        <v>8</v>
      </c>
      <c r="G15" s="35" t="s">
        <v>28</v>
      </c>
      <c r="H15" s="32">
        <f>110/1.12</f>
        <v>98.214285714285708</v>
      </c>
      <c r="I15" s="32">
        <f t="shared" si="0"/>
        <v>785.71428571428567</v>
      </c>
      <c r="J15" s="11"/>
      <c r="L15" s="11"/>
      <c r="M15" s="11"/>
      <c r="N15" s="11"/>
      <c r="O15" s="11"/>
      <c r="P15" s="11"/>
    </row>
    <row r="16" spans="1:16" ht="63" x14ac:dyDescent="0.25">
      <c r="A16" s="11"/>
      <c r="B16" s="22">
        <v>8</v>
      </c>
      <c r="C16" s="35" t="s">
        <v>29</v>
      </c>
      <c r="D16" s="28" t="s">
        <v>12</v>
      </c>
      <c r="E16" s="33" t="s">
        <v>30</v>
      </c>
      <c r="F16" s="30">
        <v>8</v>
      </c>
      <c r="G16" s="35" t="s">
        <v>28</v>
      </c>
      <c r="H16" s="32">
        <f>115/1.12</f>
        <v>102.67857142857142</v>
      </c>
      <c r="I16" s="32">
        <f t="shared" si="0"/>
        <v>821.42857142857133</v>
      </c>
      <c r="J16" s="11"/>
      <c r="L16" s="11"/>
      <c r="M16" s="11"/>
      <c r="N16" s="11"/>
      <c r="O16" s="11"/>
      <c r="P16" s="11"/>
    </row>
    <row r="17" spans="1:16" ht="63" x14ac:dyDescent="0.25">
      <c r="A17" s="11"/>
      <c r="B17" s="22">
        <v>9</v>
      </c>
      <c r="C17" s="35" t="s">
        <v>31</v>
      </c>
      <c r="D17" s="28" t="s">
        <v>12</v>
      </c>
      <c r="E17" s="33" t="s">
        <v>32</v>
      </c>
      <c r="F17" s="30">
        <v>8</v>
      </c>
      <c r="G17" s="35" t="s">
        <v>28</v>
      </c>
      <c r="H17" s="32">
        <f>125/1.12</f>
        <v>111.60714285714285</v>
      </c>
      <c r="I17" s="32">
        <f t="shared" si="0"/>
        <v>892.85714285714278</v>
      </c>
      <c r="J17" s="11"/>
      <c r="L17" s="11"/>
      <c r="M17" s="11"/>
      <c r="N17" s="11"/>
      <c r="O17" s="11"/>
      <c r="P17" s="11"/>
    </row>
    <row r="18" spans="1:16" ht="78.75" x14ac:dyDescent="0.25">
      <c r="A18" s="11"/>
      <c r="B18" s="22">
        <v>10</v>
      </c>
      <c r="C18" s="36" t="s">
        <v>33</v>
      </c>
      <c r="D18" s="28" t="s">
        <v>12</v>
      </c>
      <c r="E18" s="33" t="s">
        <v>34</v>
      </c>
      <c r="F18" s="30">
        <v>1</v>
      </c>
      <c r="G18" s="35" t="s">
        <v>28</v>
      </c>
      <c r="H18" s="32">
        <f>1600/1.12</f>
        <v>1428.5714285714284</v>
      </c>
      <c r="I18" s="32">
        <f t="shared" si="0"/>
        <v>1428.5714285714284</v>
      </c>
      <c r="J18" s="11"/>
      <c r="L18" s="11"/>
      <c r="M18" s="11"/>
      <c r="N18" s="11"/>
      <c r="O18" s="11"/>
      <c r="P18" s="11"/>
    </row>
    <row r="19" spans="1:16" ht="63" x14ac:dyDescent="0.25">
      <c r="A19" s="11"/>
      <c r="B19" s="22">
        <v>11</v>
      </c>
      <c r="C19" s="35" t="s">
        <v>35</v>
      </c>
      <c r="D19" s="28" t="s">
        <v>12</v>
      </c>
      <c r="E19" s="33" t="s">
        <v>36</v>
      </c>
      <c r="F19" s="30">
        <v>1</v>
      </c>
      <c r="G19" s="37" t="s">
        <v>14</v>
      </c>
      <c r="H19" s="32">
        <f>300/1.12</f>
        <v>267.85714285714283</v>
      </c>
      <c r="I19" s="32">
        <f t="shared" si="0"/>
        <v>267.85714285714283</v>
      </c>
      <c r="J19" s="11"/>
      <c r="L19" s="11"/>
      <c r="M19" s="11"/>
      <c r="N19" s="11"/>
      <c r="O19" s="11"/>
      <c r="P19" s="11"/>
    </row>
    <row r="20" spans="1:16" ht="63" x14ac:dyDescent="0.25">
      <c r="A20" s="11"/>
      <c r="B20" s="22">
        <v>12</v>
      </c>
      <c r="C20" s="35" t="s">
        <v>37</v>
      </c>
      <c r="D20" s="28" t="s">
        <v>12</v>
      </c>
      <c r="E20" s="33" t="s">
        <v>38</v>
      </c>
      <c r="F20" s="30">
        <v>4</v>
      </c>
      <c r="G20" s="37" t="s">
        <v>14</v>
      </c>
      <c r="H20" s="32">
        <f>410/1.12</f>
        <v>366.07142857142856</v>
      </c>
      <c r="I20" s="32">
        <f t="shared" si="0"/>
        <v>1464.2857142857142</v>
      </c>
      <c r="J20" s="11"/>
      <c r="L20" s="11"/>
      <c r="M20" s="11"/>
      <c r="N20" s="11"/>
      <c r="O20" s="11"/>
      <c r="P20" s="11"/>
    </row>
    <row r="21" spans="1:16" ht="78.75" x14ac:dyDescent="0.25">
      <c r="A21" s="11"/>
      <c r="B21" s="22">
        <v>13</v>
      </c>
      <c r="C21" s="35" t="s">
        <v>39</v>
      </c>
      <c r="D21" s="28" t="s">
        <v>12</v>
      </c>
      <c r="E21" s="33" t="s">
        <v>40</v>
      </c>
      <c r="F21" s="30">
        <v>6</v>
      </c>
      <c r="G21" s="37" t="s">
        <v>14</v>
      </c>
      <c r="H21" s="32">
        <f>570/1.12</f>
        <v>508.92857142857139</v>
      </c>
      <c r="I21" s="32">
        <f t="shared" si="0"/>
        <v>3053.5714285714284</v>
      </c>
      <c r="J21" s="11"/>
      <c r="L21" s="11"/>
      <c r="M21" s="11"/>
      <c r="N21" s="11"/>
      <c r="O21" s="11"/>
      <c r="P21" s="11"/>
    </row>
    <row r="22" spans="1:16" ht="78.75" x14ac:dyDescent="0.25">
      <c r="A22" s="11"/>
      <c r="B22" s="22">
        <v>14</v>
      </c>
      <c r="C22" s="35" t="s">
        <v>41</v>
      </c>
      <c r="D22" s="28" t="s">
        <v>12</v>
      </c>
      <c r="E22" s="33" t="s">
        <v>42</v>
      </c>
      <c r="F22" s="30">
        <v>1</v>
      </c>
      <c r="G22" s="37" t="s">
        <v>14</v>
      </c>
      <c r="H22" s="32">
        <f>2500/1.12</f>
        <v>2232.1428571428569</v>
      </c>
      <c r="I22" s="32">
        <f t="shared" si="0"/>
        <v>2232.1428571428569</v>
      </c>
      <c r="J22" s="11"/>
      <c r="L22" s="11"/>
      <c r="M22" s="11"/>
      <c r="N22" s="11"/>
      <c r="O22" s="11"/>
      <c r="P22" s="11"/>
    </row>
    <row r="23" spans="1:16" ht="78.75" x14ac:dyDescent="0.25">
      <c r="A23" s="11"/>
      <c r="B23" s="22">
        <v>15</v>
      </c>
      <c r="C23" s="35" t="s">
        <v>43</v>
      </c>
      <c r="D23" s="28" t="s">
        <v>12</v>
      </c>
      <c r="E23" s="33" t="s">
        <v>44</v>
      </c>
      <c r="F23" s="30">
        <v>11</v>
      </c>
      <c r="G23" s="35" t="s">
        <v>14</v>
      </c>
      <c r="H23" s="32">
        <f>700/1.12</f>
        <v>624.99999999999989</v>
      </c>
      <c r="I23" s="32">
        <f t="shared" si="0"/>
        <v>6874.9999999999991</v>
      </c>
      <c r="J23" s="11"/>
      <c r="L23" s="11"/>
      <c r="M23" s="11"/>
      <c r="N23" s="11"/>
      <c r="O23" s="11"/>
      <c r="P23" s="11"/>
    </row>
    <row r="24" spans="1:16" ht="94.5" x14ac:dyDescent="0.25">
      <c r="A24" s="11"/>
      <c r="B24" s="22">
        <v>16</v>
      </c>
      <c r="C24" s="35" t="s">
        <v>45</v>
      </c>
      <c r="D24" s="28" t="s">
        <v>12</v>
      </c>
      <c r="E24" s="33" t="s">
        <v>46</v>
      </c>
      <c r="F24" s="30">
        <v>20</v>
      </c>
      <c r="G24" s="35" t="s">
        <v>47</v>
      </c>
      <c r="H24" s="32">
        <f>120/1.12</f>
        <v>107.14285714285714</v>
      </c>
      <c r="I24" s="32">
        <f t="shared" si="0"/>
        <v>2142.8571428571427</v>
      </c>
      <c r="J24" s="11"/>
      <c r="L24" s="11"/>
      <c r="M24" s="11"/>
      <c r="N24" s="11"/>
      <c r="O24" s="11"/>
      <c r="P24" s="11"/>
    </row>
    <row r="25" spans="1:16" ht="94.5" x14ac:dyDescent="0.25">
      <c r="A25" s="11"/>
      <c r="B25" s="22">
        <v>17</v>
      </c>
      <c r="C25" s="35" t="s">
        <v>48</v>
      </c>
      <c r="D25" s="28" t="s">
        <v>12</v>
      </c>
      <c r="E25" s="33" t="s">
        <v>49</v>
      </c>
      <c r="F25" s="30">
        <v>10</v>
      </c>
      <c r="G25" s="35" t="s">
        <v>47</v>
      </c>
      <c r="H25" s="32">
        <f>150/1.12</f>
        <v>133.92857142857142</v>
      </c>
      <c r="I25" s="32">
        <f t="shared" si="0"/>
        <v>1339.2857142857142</v>
      </c>
      <c r="J25" s="11"/>
      <c r="L25" s="11"/>
      <c r="M25" s="11"/>
      <c r="N25" s="11"/>
      <c r="O25" s="11"/>
      <c r="P25" s="11"/>
    </row>
    <row r="26" spans="1:16" ht="94.5" x14ac:dyDescent="0.25">
      <c r="A26" s="11"/>
      <c r="B26" s="22">
        <v>18</v>
      </c>
      <c r="C26" s="35" t="s">
        <v>50</v>
      </c>
      <c r="D26" s="28" t="s">
        <v>12</v>
      </c>
      <c r="E26" s="33" t="s">
        <v>51</v>
      </c>
      <c r="F26" s="30">
        <v>7</v>
      </c>
      <c r="G26" s="35" t="s">
        <v>47</v>
      </c>
      <c r="H26" s="32">
        <f>350/1.12</f>
        <v>312.49999999999994</v>
      </c>
      <c r="I26" s="32">
        <f t="shared" si="0"/>
        <v>2187.4999999999995</v>
      </c>
      <c r="J26" s="11"/>
      <c r="L26" s="11"/>
      <c r="M26" s="11"/>
      <c r="N26" s="11"/>
      <c r="O26" s="11"/>
      <c r="P26" s="11"/>
    </row>
    <row r="27" spans="1:16" ht="94.5" x14ac:dyDescent="0.25">
      <c r="A27" s="11"/>
      <c r="B27" s="22">
        <v>19</v>
      </c>
      <c r="C27" s="35" t="s">
        <v>52</v>
      </c>
      <c r="D27" s="28" t="s">
        <v>12</v>
      </c>
      <c r="E27" s="33" t="s">
        <v>53</v>
      </c>
      <c r="F27" s="30">
        <v>7</v>
      </c>
      <c r="G27" s="35" t="s">
        <v>47</v>
      </c>
      <c r="H27" s="32">
        <f>500/1.12</f>
        <v>446.42857142857139</v>
      </c>
      <c r="I27" s="32">
        <f t="shared" si="0"/>
        <v>3124.9999999999995</v>
      </c>
      <c r="J27" s="11"/>
      <c r="L27" s="11"/>
      <c r="M27" s="11"/>
      <c r="N27" s="11"/>
      <c r="O27" s="11"/>
      <c r="P27" s="11"/>
    </row>
    <row r="28" spans="1:16" ht="94.5" x14ac:dyDescent="0.25">
      <c r="A28" s="11"/>
      <c r="B28" s="22">
        <v>20</v>
      </c>
      <c r="C28" s="35" t="s">
        <v>54</v>
      </c>
      <c r="D28" s="28" t="s">
        <v>12</v>
      </c>
      <c r="E28" s="33" t="s">
        <v>55</v>
      </c>
      <c r="F28" s="30">
        <v>7</v>
      </c>
      <c r="G28" s="35" t="s">
        <v>47</v>
      </c>
      <c r="H28" s="32">
        <f>750/1.12</f>
        <v>669.64285714285711</v>
      </c>
      <c r="I28" s="32">
        <f t="shared" si="0"/>
        <v>4687.5</v>
      </c>
      <c r="J28" s="11"/>
      <c r="L28" s="11"/>
      <c r="M28" s="11"/>
      <c r="N28" s="11"/>
      <c r="O28" s="11"/>
      <c r="P28" s="11"/>
    </row>
    <row r="29" spans="1:16" ht="110.25" x14ac:dyDescent="0.25">
      <c r="A29" s="11"/>
      <c r="B29" s="22">
        <v>21</v>
      </c>
      <c r="C29" s="36" t="s">
        <v>56</v>
      </c>
      <c r="D29" s="28" t="s">
        <v>12</v>
      </c>
      <c r="E29" s="33" t="s">
        <v>57</v>
      </c>
      <c r="F29" s="30">
        <v>40</v>
      </c>
      <c r="G29" s="35" t="s">
        <v>28</v>
      </c>
      <c r="H29" s="32">
        <f>200/1.12</f>
        <v>178.57142857142856</v>
      </c>
      <c r="I29" s="32">
        <f t="shared" si="0"/>
        <v>7142.8571428571422</v>
      </c>
      <c r="J29" s="11"/>
      <c r="L29" s="11"/>
      <c r="M29" s="11"/>
      <c r="N29" s="11"/>
      <c r="O29" s="11"/>
      <c r="P29" s="11"/>
    </row>
    <row r="30" spans="1:16" ht="110.25" x14ac:dyDescent="0.25">
      <c r="A30" s="11"/>
      <c r="B30" s="22">
        <v>22</v>
      </c>
      <c r="C30" s="35" t="s">
        <v>58</v>
      </c>
      <c r="D30" s="28" t="s">
        <v>12</v>
      </c>
      <c r="E30" s="33" t="s">
        <v>59</v>
      </c>
      <c r="F30" s="30">
        <v>3</v>
      </c>
      <c r="G30" s="37" t="s">
        <v>14</v>
      </c>
      <c r="H30" s="32">
        <f>3000/1.12</f>
        <v>2678.5714285714284</v>
      </c>
      <c r="I30" s="32">
        <f t="shared" si="0"/>
        <v>8035.7142857142853</v>
      </c>
      <c r="J30" s="11"/>
      <c r="L30" s="11"/>
      <c r="M30" s="11"/>
      <c r="N30" s="11"/>
      <c r="O30" s="11"/>
      <c r="P30" s="11"/>
    </row>
    <row r="31" spans="1:16" ht="63" x14ac:dyDescent="0.25">
      <c r="A31" s="11"/>
      <c r="B31" s="22">
        <v>23</v>
      </c>
      <c r="C31" s="35" t="s">
        <v>60</v>
      </c>
      <c r="D31" s="28" t="s">
        <v>12</v>
      </c>
      <c r="E31" s="33" t="s">
        <v>61</v>
      </c>
      <c r="F31" s="30">
        <v>10</v>
      </c>
      <c r="G31" s="35" t="s">
        <v>14</v>
      </c>
      <c r="H31" s="32">
        <f>85/1.12</f>
        <v>75.892857142857139</v>
      </c>
      <c r="I31" s="32">
        <f t="shared" si="0"/>
        <v>758.92857142857133</v>
      </c>
      <c r="J31" s="11"/>
      <c r="L31" s="11"/>
      <c r="M31" s="11"/>
      <c r="N31" s="11"/>
      <c r="O31" s="11"/>
      <c r="P31" s="11"/>
    </row>
    <row r="32" spans="1:16" ht="63" x14ac:dyDescent="0.25">
      <c r="A32" s="11"/>
      <c r="B32" s="22">
        <v>24</v>
      </c>
      <c r="C32" s="35" t="s">
        <v>62</v>
      </c>
      <c r="D32" s="28" t="s">
        <v>12</v>
      </c>
      <c r="E32" s="33" t="s">
        <v>63</v>
      </c>
      <c r="F32" s="30">
        <v>10</v>
      </c>
      <c r="G32" s="35" t="s">
        <v>14</v>
      </c>
      <c r="H32" s="32">
        <f>100/1.12</f>
        <v>89.285714285714278</v>
      </c>
      <c r="I32" s="32">
        <f t="shared" si="0"/>
        <v>892.85714285714278</v>
      </c>
      <c r="J32" s="11"/>
      <c r="L32" s="11"/>
      <c r="M32" s="11"/>
      <c r="N32" s="11"/>
      <c r="O32" s="11"/>
      <c r="P32" s="11"/>
    </row>
    <row r="33" spans="1:16" ht="63" x14ac:dyDescent="0.25">
      <c r="A33" s="11"/>
      <c r="B33" s="22">
        <v>25</v>
      </c>
      <c r="C33" s="35" t="s">
        <v>64</v>
      </c>
      <c r="D33" s="28" t="s">
        <v>12</v>
      </c>
      <c r="E33" s="33" t="s">
        <v>65</v>
      </c>
      <c r="F33" s="30">
        <v>5</v>
      </c>
      <c r="G33" s="35" t="s">
        <v>14</v>
      </c>
      <c r="H33" s="32">
        <f>500/1.12</f>
        <v>446.42857142857139</v>
      </c>
      <c r="I33" s="32">
        <f t="shared" si="0"/>
        <v>2232.1428571428569</v>
      </c>
      <c r="J33" s="11"/>
      <c r="L33" s="11"/>
      <c r="M33" s="11"/>
      <c r="N33" s="11"/>
      <c r="O33" s="11"/>
      <c r="P33" s="11"/>
    </row>
    <row r="34" spans="1:16" ht="63" x14ac:dyDescent="0.25">
      <c r="A34" s="11"/>
      <c r="B34" s="22">
        <v>26</v>
      </c>
      <c r="C34" s="35" t="s">
        <v>66</v>
      </c>
      <c r="D34" s="28" t="s">
        <v>12</v>
      </c>
      <c r="E34" s="33" t="s">
        <v>67</v>
      </c>
      <c r="F34" s="30">
        <v>3</v>
      </c>
      <c r="G34" s="35" t="s">
        <v>28</v>
      </c>
      <c r="H34" s="32">
        <f>200/1.12</f>
        <v>178.57142857142856</v>
      </c>
      <c r="I34" s="32">
        <f t="shared" si="0"/>
        <v>535.71428571428567</v>
      </c>
      <c r="J34" s="11"/>
      <c r="L34" s="11"/>
      <c r="M34" s="11"/>
      <c r="N34" s="11"/>
      <c r="O34" s="11"/>
      <c r="P34" s="11"/>
    </row>
    <row r="35" spans="1:16" ht="141.75" x14ac:dyDescent="0.25">
      <c r="A35" s="11"/>
      <c r="B35" s="22">
        <v>27</v>
      </c>
      <c r="C35" s="35" t="s">
        <v>68</v>
      </c>
      <c r="D35" s="28" t="s">
        <v>12</v>
      </c>
      <c r="E35" s="33" t="s">
        <v>69</v>
      </c>
      <c r="F35" s="30">
        <v>200</v>
      </c>
      <c r="G35" s="35" t="s">
        <v>14</v>
      </c>
      <c r="H35" s="32">
        <f>30/1.12</f>
        <v>26.785714285714285</v>
      </c>
      <c r="I35" s="32">
        <f t="shared" si="0"/>
        <v>5357.1428571428569</v>
      </c>
      <c r="J35" s="11"/>
      <c r="L35" s="11"/>
      <c r="M35" s="11"/>
      <c r="N35" s="11"/>
      <c r="O35" s="11"/>
      <c r="P35" s="11"/>
    </row>
    <row r="36" spans="1:16" ht="94.5" x14ac:dyDescent="0.25">
      <c r="A36" s="11"/>
      <c r="B36" s="22">
        <v>28</v>
      </c>
      <c r="C36" s="35" t="s">
        <v>70</v>
      </c>
      <c r="D36" s="28" t="s">
        <v>12</v>
      </c>
      <c r="E36" s="33" t="s">
        <v>71</v>
      </c>
      <c r="F36" s="30">
        <v>200</v>
      </c>
      <c r="G36" s="35" t="s">
        <v>14</v>
      </c>
      <c r="H36" s="32">
        <f>10/1.12</f>
        <v>8.928571428571427</v>
      </c>
      <c r="I36" s="32">
        <f t="shared" si="0"/>
        <v>1785.7142857142853</v>
      </c>
      <c r="J36" s="11"/>
      <c r="L36" s="11"/>
      <c r="M36" s="11"/>
      <c r="N36" s="11"/>
      <c r="O36" s="11"/>
      <c r="P36" s="11"/>
    </row>
    <row r="37" spans="1:16" ht="94.5" x14ac:dyDescent="0.25">
      <c r="A37" s="11"/>
      <c r="B37" s="22">
        <v>29</v>
      </c>
      <c r="C37" s="35" t="s">
        <v>72</v>
      </c>
      <c r="D37" s="28" t="s">
        <v>12</v>
      </c>
      <c r="E37" s="33" t="s">
        <v>73</v>
      </c>
      <c r="F37" s="30">
        <v>1</v>
      </c>
      <c r="G37" s="35" t="s">
        <v>14</v>
      </c>
      <c r="H37" s="32">
        <f>500/1.12</f>
        <v>446.42857142857139</v>
      </c>
      <c r="I37" s="32">
        <f t="shared" si="0"/>
        <v>446.42857142857139</v>
      </c>
      <c r="J37" s="11"/>
      <c r="L37" s="11"/>
      <c r="M37" s="11"/>
      <c r="N37" s="11"/>
      <c r="O37" s="11"/>
      <c r="P37" s="11"/>
    </row>
    <row r="38" spans="1:16" ht="94.5" x14ac:dyDescent="0.25">
      <c r="A38" s="11"/>
      <c r="B38" s="22">
        <v>30</v>
      </c>
      <c r="C38" s="36" t="s">
        <v>74</v>
      </c>
      <c r="D38" s="28" t="s">
        <v>12</v>
      </c>
      <c r="E38" s="33" t="s">
        <v>75</v>
      </c>
      <c r="F38" s="30">
        <v>7</v>
      </c>
      <c r="G38" s="35" t="s">
        <v>14</v>
      </c>
      <c r="H38" s="32">
        <f>150/1.12</f>
        <v>133.92857142857142</v>
      </c>
      <c r="I38" s="32">
        <f t="shared" si="0"/>
        <v>937.49999999999989</v>
      </c>
      <c r="J38" s="11"/>
      <c r="L38" s="11"/>
      <c r="M38" s="11"/>
      <c r="N38" s="11"/>
      <c r="O38" s="11"/>
      <c r="P38" s="11"/>
    </row>
    <row r="39" spans="1:16" ht="63" x14ac:dyDescent="0.25">
      <c r="A39" s="11"/>
      <c r="B39" s="22">
        <v>31</v>
      </c>
      <c r="C39" s="36" t="s">
        <v>76</v>
      </c>
      <c r="D39" s="28" t="s">
        <v>12</v>
      </c>
      <c r="E39" s="33" t="s">
        <v>77</v>
      </c>
      <c r="F39" s="30">
        <v>5</v>
      </c>
      <c r="G39" s="35" t="s">
        <v>14</v>
      </c>
      <c r="H39" s="32">
        <f>400/1.12</f>
        <v>357.14285714285711</v>
      </c>
      <c r="I39" s="32">
        <f t="shared" si="0"/>
        <v>1785.7142857142856</v>
      </c>
      <c r="J39" s="11"/>
      <c r="L39" s="11"/>
      <c r="M39" s="11"/>
      <c r="N39" s="11"/>
      <c r="O39" s="11"/>
      <c r="P39" s="11"/>
    </row>
    <row r="40" spans="1:16" ht="78.75" x14ac:dyDescent="0.25">
      <c r="A40" s="11"/>
      <c r="B40" s="22">
        <v>32</v>
      </c>
      <c r="C40" s="35" t="s">
        <v>78</v>
      </c>
      <c r="D40" s="28" t="s">
        <v>12</v>
      </c>
      <c r="E40" s="33" t="s">
        <v>79</v>
      </c>
      <c r="F40" s="30">
        <v>5</v>
      </c>
      <c r="G40" s="35" t="s">
        <v>14</v>
      </c>
      <c r="H40" s="32">
        <f>25/1.12</f>
        <v>22.321428571428569</v>
      </c>
      <c r="I40" s="32">
        <f t="shared" si="0"/>
        <v>111.60714285714285</v>
      </c>
      <c r="J40" s="11"/>
      <c r="L40" s="11"/>
      <c r="M40" s="11"/>
      <c r="N40" s="11"/>
      <c r="O40" s="11"/>
      <c r="P40" s="11"/>
    </row>
    <row r="41" spans="1:16" ht="63" x14ac:dyDescent="0.25">
      <c r="A41" s="11"/>
      <c r="B41" s="22">
        <v>33</v>
      </c>
      <c r="C41" s="35" t="s">
        <v>80</v>
      </c>
      <c r="D41" s="28" t="s">
        <v>12</v>
      </c>
      <c r="E41" s="33" t="s">
        <v>81</v>
      </c>
      <c r="F41" s="30">
        <v>5</v>
      </c>
      <c r="G41" s="37" t="s">
        <v>14</v>
      </c>
      <c r="H41" s="32">
        <f>100/1.12</f>
        <v>89.285714285714278</v>
      </c>
      <c r="I41" s="32">
        <f t="shared" si="0"/>
        <v>446.42857142857139</v>
      </c>
      <c r="J41" s="11"/>
      <c r="L41" s="11"/>
      <c r="M41" s="11"/>
      <c r="N41" s="11"/>
      <c r="O41" s="11"/>
      <c r="P41" s="11"/>
    </row>
    <row r="42" spans="1:16" ht="141.75" x14ac:dyDescent="0.25">
      <c r="A42" s="11"/>
      <c r="B42" s="22">
        <v>34</v>
      </c>
      <c r="C42" s="35" t="s">
        <v>82</v>
      </c>
      <c r="D42" s="28" t="s">
        <v>12</v>
      </c>
      <c r="E42" s="33" t="s">
        <v>83</v>
      </c>
      <c r="F42" s="30">
        <v>10</v>
      </c>
      <c r="G42" s="37" t="s">
        <v>14</v>
      </c>
      <c r="H42" s="32">
        <f>700/1.12</f>
        <v>624.99999999999989</v>
      </c>
      <c r="I42" s="32">
        <f t="shared" si="0"/>
        <v>6249.9999999999991</v>
      </c>
      <c r="J42" s="11"/>
      <c r="L42" s="11"/>
      <c r="M42" s="11"/>
      <c r="N42" s="11"/>
      <c r="O42" s="11"/>
      <c r="P42" s="11"/>
    </row>
    <row r="43" spans="1:16" ht="189" x14ac:dyDescent="0.25">
      <c r="A43" s="11"/>
      <c r="B43" s="22">
        <v>35</v>
      </c>
      <c r="C43" s="35" t="s">
        <v>84</v>
      </c>
      <c r="D43" s="28" t="s">
        <v>12</v>
      </c>
      <c r="E43" s="33" t="s">
        <v>85</v>
      </c>
      <c r="F43" s="30">
        <v>10</v>
      </c>
      <c r="G43" s="37" t="s">
        <v>14</v>
      </c>
      <c r="H43" s="32">
        <f>500/1.12</f>
        <v>446.42857142857139</v>
      </c>
      <c r="I43" s="32">
        <f t="shared" si="0"/>
        <v>4464.2857142857138</v>
      </c>
      <c r="J43" s="11"/>
      <c r="L43" s="11"/>
      <c r="M43" s="11"/>
      <c r="N43" s="11"/>
      <c r="O43" s="11"/>
      <c r="P43" s="11"/>
    </row>
    <row r="44" spans="1:16" ht="94.5" x14ac:dyDescent="0.25">
      <c r="A44" s="11"/>
      <c r="B44" s="22">
        <v>36</v>
      </c>
      <c r="C44" s="35" t="s">
        <v>86</v>
      </c>
      <c r="D44" s="28" t="s">
        <v>12</v>
      </c>
      <c r="E44" s="33" t="s">
        <v>87</v>
      </c>
      <c r="F44" s="30">
        <v>3</v>
      </c>
      <c r="G44" s="35" t="s">
        <v>28</v>
      </c>
      <c r="H44" s="32">
        <f>300/1.12</f>
        <v>267.85714285714283</v>
      </c>
      <c r="I44" s="32">
        <f t="shared" si="0"/>
        <v>803.57142857142844</v>
      </c>
      <c r="J44" s="11"/>
      <c r="L44" s="11"/>
      <c r="M44" s="11"/>
      <c r="N44" s="11"/>
      <c r="O44" s="11"/>
      <c r="P44" s="11"/>
    </row>
    <row r="45" spans="1:16" ht="63" x14ac:dyDescent="0.25">
      <c r="A45" s="11"/>
      <c r="B45" s="22">
        <v>37</v>
      </c>
      <c r="C45" s="35" t="s">
        <v>88</v>
      </c>
      <c r="D45" s="28" t="s">
        <v>12</v>
      </c>
      <c r="E45" s="33" t="s">
        <v>89</v>
      </c>
      <c r="F45" s="30">
        <v>5</v>
      </c>
      <c r="G45" s="37" t="s">
        <v>14</v>
      </c>
      <c r="H45" s="32">
        <f>250/1.12</f>
        <v>223.21428571428569</v>
      </c>
      <c r="I45" s="32">
        <f t="shared" si="0"/>
        <v>1116.0714285714284</v>
      </c>
      <c r="J45" s="11"/>
      <c r="L45" s="11"/>
      <c r="M45" s="11"/>
      <c r="N45" s="11"/>
      <c r="O45" s="11"/>
      <c r="P45" s="11"/>
    </row>
    <row r="46" spans="1:16" ht="78.75" x14ac:dyDescent="0.25">
      <c r="A46" s="11"/>
      <c r="B46" s="22">
        <v>38</v>
      </c>
      <c r="C46" s="35" t="s">
        <v>90</v>
      </c>
      <c r="D46" s="28" t="s">
        <v>12</v>
      </c>
      <c r="E46" s="33" t="s">
        <v>91</v>
      </c>
      <c r="F46" s="30">
        <v>24</v>
      </c>
      <c r="G46" s="35" t="s">
        <v>92</v>
      </c>
      <c r="H46" s="32">
        <f>2500/1.12</f>
        <v>2232.1428571428569</v>
      </c>
      <c r="I46" s="32">
        <f t="shared" si="0"/>
        <v>53571.428571428565</v>
      </c>
      <c r="J46" s="11"/>
      <c r="L46" s="11"/>
      <c r="M46" s="11"/>
      <c r="N46" s="11"/>
      <c r="O46" s="11"/>
      <c r="P46" s="11"/>
    </row>
    <row r="47" spans="1:16" ht="94.5" x14ac:dyDescent="0.25">
      <c r="A47" s="11"/>
      <c r="B47" s="22">
        <v>39</v>
      </c>
      <c r="C47" s="35" t="s">
        <v>93</v>
      </c>
      <c r="D47" s="28" t="s">
        <v>12</v>
      </c>
      <c r="E47" s="33" t="s">
        <v>94</v>
      </c>
      <c r="F47" s="30">
        <v>5</v>
      </c>
      <c r="G47" s="35" t="s">
        <v>14</v>
      </c>
      <c r="H47" s="32">
        <f>300/1.12</f>
        <v>267.85714285714283</v>
      </c>
      <c r="I47" s="32">
        <f t="shared" si="0"/>
        <v>1339.2857142857142</v>
      </c>
      <c r="J47" s="11"/>
      <c r="L47" s="11"/>
      <c r="M47" s="11"/>
      <c r="N47" s="11"/>
      <c r="O47" s="11"/>
      <c r="P47" s="11"/>
    </row>
    <row r="48" spans="1:16" ht="126" x14ac:dyDescent="0.25">
      <c r="A48" s="11"/>
      <c r="B48" s="22">
        <v>40</v>
      </c>
      <c r="C48" s="35" t="s">
        <v>95</v>
      </c>
      <c r="D48" s="28" t="s">
        <v>12</v>
      </c>
      <c r="E48" s="33" t="s">
        <v>96</v>
      </c>
      <c r="F48" s="30">
        <v>5</v>
      </c>
      <c r="G48" s="35" t="s">
        <v>14</v>
      </c>
      <c r="H48" s="32">
        <f>100/1.12</f>
        <v>89.285714285714278</v>
      </c>
      <c r="I48" s="32">
        <f t="shared" si="0"/>
        <v>446.42857142857139</v>
      </c>
      <c r="J48" s="11"/>
      <c r="L48" s="11"/>
      <c r="M48" s="11"/>
      <c r="N48" s="11"/>
      <c r="O48" s="11"/>
      <c r="P48" s="11"/>
    </row>
    <row r="49" spans="1:16" ht="126" x14ac:dyDescent="0.25">
      <c r="A49" s="11"/>
      <c r="B49" s="22">
        <v>41</v>
      </c>
      <c r="C49" s="35" t="s">
        <v>97</v>
      </c>
      <c r="D49" s="28" t="s">
        <v>12</v>
      </c>
      <c r="E49" s="33" t="s">
        <v>98</v>
      </c>
      <c r="F49" s="30">
        <v>5</v>
      </c>
      <c r="G49" s="35" t="s">
        <v>14</v>
      </c>
      <c r="H49" s="38">
        <f>80/1.12</f>
        <v>71.428571428571416</v>
      </c>
      <c r="I49" s="32">
        <f t="shared" si="0"/>
        <v>357.14285714285711</v>
      </c>
      <c r="J49" s="11"/>
      <c r="L49" s="11"/>
      <c r="M49" s="11"/>
      <c r="N49" s="11"/>
      <c r="O49" s="11"/>
      <c r="P49" s="11"/>
    </row>
    <row r="50" spans="1:16" ht="173.25" x14ac:dyDescent="0.25">
      <c r="A50" s="11"/>
      <c r="B50" s="22">
        <v>42</v>
      </c>
      <c r="C50" s="35" t="s">
        <v>99</v>
      </c>
      <c r="D50" s="28" t="s">
        <v>12</v>
      </c>
      <c r="E50" s="33" t="s">
        <v>100</v>
      </c>
      <c r="F50" s="30">
        <v>50</v>
      </c>
      <c r="G50" s="35" t="s">
        <v>14</v>
      </c>
      <c r="H50" s="38">
        <f>600/1.12</f>
        <v>535.71428571428567</v>
      </c>
      <c r="I50" s="32">
        <f t="shared" si="0"/>
        <v>26785.714285714283</v>
      </c>
      <c r="J50" s="11"/>
      <c r="L50" s="11"/>
      <c r="M50" s="11"/>
      <c r="N50" s="11"/>
      <c r="O50" s="11"/>
      <c r="P50" s="11"/>
    </row>
    <row r="51" spans="1:16" ht="173.25" x14ac:dyDescent="0.25">
      <c r="A51" s="11"/>
      <c r="B51" s="22">
        <v>43</v>
      </c>
      <c r="C51" s="35" t="s">
        <v>101</v>
      </c>
      <c r="D51" s="28" t="s">
        <v>12</v>
      </c>
      <c r="E51" s="33" t="s">
        <v>102</v>
      </c>
      <c r="F51" s="30">
        <v>60</v>
      </c>
      <c r="G51" s="35" t="s">
        <v>14</v>
      </c>
      <c r="H51" s="38">
        <f>900/1.12</f>
        <v>803.57142857142844</v>
      </c>
      <c r="I51" s="32">
        <f t="shared" si="0"/>
        <v>48214.28571428571</v>
      </c>
      <c r="J51" s="11"/>
      <c r="L51" s="11"/>
      <c r="M51" s="11"/>
      <c r="N51" s="11"/>
      <c r="O51" s="11"/>
      <c r="P51" s="11"/>
    </row>
    <row r="52" spans="1:16" ht="94.5" x14ac:dyDescent="0.25">
      <c r="A52" s="11"/>
      <c r="B52" s="22">
        <v>44</v>
      </c>
      <c r="C52" s="35" t="s">
        <v>103</v>
      </c>
      <c r="D52" s="28" t="s">
        <v>12</v>
      </c>
      <c r="E52" s="33" t="s">
        <v>104</v>
      </c>
      <c r="F52" s="30">
        <v>5</v>
      </c>
      <c r="G52" s="35" t="s">
        <v>14</v>
      </c>
      <c r="H52" s="38">
        <f>400/1.12</f>
        <v>357.14285714285711</v>
      </c>
      <c r="I52" s="32">
        <f t="shared" si="0"/>
        <v>1785.7142857142856</v>
      </c>
      <c r="J52" s="11"/>
      <c r="L52" s="11"/>
      <c r="M52" s="11"/>
      <c r="N52" s="11"/>
      <c r="O52" s="11"/>
      <c r="P52" s="11"/>
    </row>
    <row r="53" spans="1:16" ht="110.25" x14ac:dyDescent="0.25">
      <c r="A53" s="11"/>
      <c r="B53" s="22">
        <v>45</v>
      </c>
      <c r="C53" s="35" t="s">
        <v>105</v>
      </c>
      <c r="D53" s="28" t="s">
        <v>12</v>
      </c>
      <c r="E53" s="33" t="s">
        <v>106</v>
      </c>
      <c r="F53" s="30">
        <v>20</v>
      </c>
      <c r="G53" s="35" t="s">
        <v>14</v>
      </c>
      <c r="H53" s="32">
        <f>50/1.12</f>
        <v>44.642857142857139</v>
      </c>
      <c r="I53" s="32">
        <f t="shared" si="0"/>
        <v>892.85714285714278</v>
      </c>
      <c r="J53" s="11"/>
      <c r="L53" s="11"/>
      <c r="M53" s="11"/>
      <c r="N53" s="11"/>
      <c r="O53" s="11"/>
      <c r="P53" s="11"/>
    </row>
    <row r="54" spans="1:16" ht="126" x14ac:dyDescent="0.25">
      <c r="A54" s="11"/>
      <c r="B54" s="22">
        <v>46</v>
      </c>
      <c r="C54" s="35" t="s">
        <v>107</v>
      </c>
      <c r="D54" s="28" t="s">
        <v>12</v>
      </c>
      <c r="E54" s="33" t="s">
        <v>108</v>
      </c>
      <c r="F54" s="39">
        <v>80</v>
      </c>
      <c r="G54" s="35" t="s">
        <v>14</v>
      </c>
      <c r="H54" s="32">
        <f>100/1.12</f>
        <v>89.285714285714278</v>
      </c>
      <c r="I54" s="32">
        <f t="shared" si="0"/>
        <v>7142.8571428571422</v>
      </c>
      <c r="J54" s="11"/>
      <c r="L54" s="11"/>
      <c r="M54" s="11"/>
      <c r="N54" s="11"/>
      <c r="O54" s="11"/>
      <c r="P54" s="11"/>
    </row>
    <row r="55" spans="1:16" ht="94.5" x14ac:dyDescent="0.25">
      <c r="A55" s="11"/>
      <c r="B55" s="22">
        <v>47</v>
      </c>
      <c r="C55" s="36" t="s">
        <v>109</v>
      </c>
      <c r="D55" s="28" t="s">
        <v>12</v>
      </c>
      <c r="E55" s="33" t="s">
        <v>110</v>
      </c>
      <c r="F55" s="39">
        <v>1</v>
      </c>
      <c r="G55" s="35" t="s">
        <v>92</v>
      </c>
      <c r="H55" s="32">
        <f>2500/1.12</f>
        <v>2232.1428571428569</v>
      </c>
      <c r="I55" s="32">
        <f t="shared" si="0"/>
        <v>2232.1428571428569</v>
      </c>
      <c r="J55" s="11"/>
      <c r="L55" s="11"/>
      <c r="M55" s="11"/>
      <c r="N55" s="11"/>
      <c r="O55" s="11"/>
      <c r="P55" s="11"/>
    </row>
    <row r="56" spans="1:16" ht="78.75" x14ac:dyDescent="0.25">
      <c r="A56" s="11"/>
      <c r="B56" s="22">
        <v>48</v>
      </c>
      <c r="C56" s="35" t="s">
        <v>111</v>
      </c>
      <c r="D56" s="28" t="s">
        <v>12</v>
      </c>
      <c r="E56" s="33" t="s">
        <v>112</v>
      </c>
      <c r="F56" s="39">
        <v>3</v>
      </c>
      <c r="G56" s="35" t="s">
        <v>14</v>
      </c>
      <c r="H56" s="32">
        <f>500/1.12</f>
        <v>446.42857142857139</v>
      </c>
      <c r="I56" s="32">
        <f t="shared" si="0"/>
        <v>1339.2857142857142</v>
      </c>
      <c r="J56" s="11"/>
      <c r="L56" s="11"/>
      <c r="M56" s="11"/>
      <c r="N56" s="11"/>
      <c r="O56" s="11"/>
      <c r="P56" s="11"/>
    </row>
    <row r="57" spans="1:16" ht="110.25" x14ac:dyDescent="0.25">
      <c r="A57" s="11"/>
      <c r="B57" s="22">
        <v>49</v>
      </c>
      <c r="C57" s="35" t="s">
        <v>113</v>
      </c>
      <c r="D57" s="28" t="s">
        <v>12</v>
      </c>
      <c r="E57" s="33" t="s">
        <v>114</v>
      </c>
      <c r="F57" s="39">
        <v>2</v>
      </c>
      <c r="G57" s="35" t="s">
        <v>92</v>
      </c>
      <c r="H57" s="32">
        <f>3000/1.12</f>
        <v>2678.5714285714284</v>
      </c>
      <c r="I57" s="32">
        <f t="shared" si="0"/>
        <v>5357.1428571428569</v>
      </c>
      <c r="J57" s="11"/>
      <c r="L57" s="11"/>
      <c r="M57" s="11"/>
      <c r="N57" s="11"/>
      <c r="O57" s="11"/>
      <c r="P57" s="11"/>
    </row>
    <row r="58" spans="1:16" ht="94.5" x14ac:dyDescent="0.25">
      <c r="A58" s="11"/>
      <c r="B58" s="22">
        <v>50</v>
      </c>
      <c r="C58" s="35" t="s">
        <v>115</v>
      </c>
      <c r="D58" s="28" t="s">
        <v>12</v>
      </c>
      <c r="E58" s="33" t="s">
        <v>116</v>
      </c>
      <c r="F58" s="39">
        <v>12</v>
      </c>
      <c r="G58" s="35" t="s">
        <v>92</v>
      </c>
      <c r="H58" s="32">
        <f>3000/1.12</f>
        <v>2678.5714285714284</v>
      </c>
      <c r="I58" s="32">
        <f t="shared" si="0"/>
        <v>32142.857142857141</v>
      </c>
      <c r="J58" s="11"/>
      <c r="L58" s="11"/>
      <c r="M58" s="11"/>
      <c r="N58" s="11"/>
      <c r="O58" s="11"/>
      <c r="P58" s="11"/>
    </row>
    <row r="59" spans="1:16" ht="63" x14ac:dyDescent="0.25">
      <c r="A59" s="11"/>
      <c r="B59" s="22">
        <v>51</v>
      </c>
      <c r="C59" s="35" t="s">
        <v>117</v>
      </c>
      <c r="D59" s="28" t="s">
        <v>12</v>
      </c>
      <c r="E59" s="33" t="s">
        <v>118</v>
      </c>
      <c r="F59" s="30">
        <v>7</v>
      </c>
      <c r="G59" s="35" t="s">
        <v>28</v>
      </c>
      <c r="H59" s="32">
        <f>300/1.12</f>
        <v>267.85714285714283</v>
      </c>
      <c r="I59" s="32">
        <f t="shared" si="0"/>
        <v>1874.9999999999998</v>
      </c>
      <c r="J59" s="11"/>
      <c r="L59" s="11"/>
      <c r="M59" s="11"/>
      <c r="N59" s="11"/>
      <c r="O59" s="11"/>
      <c r="P59" s="11"/>
    </row>
    <row r="60" spans="1:16" ht="63" x14ac:dyDescent="0.25">
      <c r="A60" s="11"/>
      <c r="B60" s="22">
        <v>52</v>
      </c>
      <c r="C60" s="35" t="s">
        <v>119</v>
      </c>
      <c r="D60" s="28" t="s">
        <v>12</v>
      </c>
      <c r="E60" s="33" t="s">
        <v>120</v>
      </c>
      <c r="F60" s="30">
        <v>10</v>
      </c>
      <c r="G60" s="35" t="s">
        <v>14</v>
      </c>
      <c r="H60" s="32">
        <f>50/1.12</f>
        <v>44.642857142857139</v>
      </c>
      <c r="I60" s="32">
        <f t="shared" si="0"/>
        <v>446.42857142857139</v>
      </c>
      <c r="J60" s="11"/>
      <c r="L60" s="11"/>
      <c r="M60" s="11"/>
      <c r="N60" s="11"/>
      <c r="O60" s="11"/>
      <c r="P60" s="11"/>
    </row>
    <row r="61" spans="1:16" ht="63" x14ac:dyDescent="0.25">
      <c r="A61" s="11"/>
      <c r="B61" s="22">
        <v>53</v>
      </c>
      <c r="C61" s="35" t="s">
        <v>121</v>
      </c>
      <c r="D61" s="28" t="s">
        <v>12</v>
      </c>
      <c r="E61" s="33" t="s">
        <v>122</v>
      </c>
      <c r="F61" s="30">
        <v>10</v>
      </c>
      <c r="G61" s="35" t="s">
        <v>14</v>
      </c>
      <c r="H61" s="32">
        <f>50/1.12</f>
        <v>44.642857142857139</v>
      </c>
      <c r="I61" s="32">
        <f t="shared" si="0"/>
        <v>446.42857142857139</v>
      </c>
      <c r="J61" s="11"/>
      <c r="L61" s="11"/>
      <c r="M61" s="11"/>
      <c r="N61" s="11"/>
      <c r="O61" s="11"/>
      <c r="P61" s="11"/>
    </row>
    <row r="62" spans="1:16" ht="63" x14ac:dyDescent="0.25">
      <c r="A62" s="11"/>
      <c r="B62" s="22">
        <v>54</v>
      </c>
      <c r="C62" s="35" t="s">
        <v>123</v>
      </c>
      <c r="D62" s="28" t="s">
        <v>12</v>
      </c>
      <c r="E62" s="33" t="s">
        <v>124</v>
      </c>
      <c r="F62" s="30">
        <v>5</v>
      </c>
      <c r="G62" s="35" t="s">
        <v>14</v>
      </c>
      <c r="H62" s="32">
        <f>50/1.12</f>
        <v>44.642857142857139</v>
      </c>
      <c r="I62" s="32">
        <f t="shared" si="0"/>
        <v>223.21428571428569</v>
      </c>
      <c r="J62" s="11"/>
      <c r="L62" s="11"/>
      <c r="M62" s="11"/>
      <c r="N62" s="11"/>
      <c r="O62" s="11"/>
      <c r="P62" s="11"/>
    </row>
    <row r="63" spans="1:16" ht="63" x14ac:dyDescent="0.25">
      <c r="A63" s="11"/>
      <c r="B63" s="22">
        <v>55</v>
      </c>
      <c r="C63" s="35" t="s">
        <v>125</v>
      </c>
      <c r="D63" s="28" t="s">
        <v>12</v>
      </c>
      <c r="E63" s="33" t="s">
        <v>126</v>
      </c>
      <c r="F63" s="30">
        <v>15</v>
      </c>
      <c r="G63" s="35" t="s">
        <v>47</v>
      </c>
      <c r="H63" s="32">
        <f>50/1.12</f>
        <v>44.642857142857139</v>
      </c>
      <c r="I63" s="32">
        <f t="shared" si="0"/>
        <v>669.64285714285711</v>
      </c>
      <c r="J63" s="11"/>
    </row>
    <row r="64" spans="1:16" ht="63" x14ac:dyDescent="0.25">
      <c r="A64" s="11"/>
      <c r="B64" s="22">
        <v>56</v>
      </c>
      <c r="C64" s="35" t="s">
        <v>127</v>
      </c>
      <c r="D64" s="28" t="s">
        <v>12</v>
      </c>
      <c r="E64" s="33" t="s">
        <v>128</v>
      </c>
      <c r="F64" s="30">
        <v>10</v>
      </c>
      <c r="G64" s="35" t="s">
        <v>47</v>
      </c>
      <c r="H64" s="32">
        <f>60/1.12</f>
        <v>53.571428571428569</v>
      </c>
      <c r="I64" s="32">
        <f t="shared" si="0"/>
        <v>535.71428571428567</v>
      </c>
      <c r="J64" s="11"/>
    </row>
    <row r="65" spans="1:16" ht="63" x14ac:dyDescent="0.25">
      <c r="B65" s="22">
        <v>57</v>
      </c>
      <c r="C65" s="35" t="s">
        <v>129</v>
      </c>
      <c r="D65" s="28" t="s">
        <v>12</v>
      </c>
      <c r="E65" s="33" t="s">
        <v>130</v>
      </c>
      <c r="F65" s="30">
        <v>5</v>
      </c>
      <c r="G65" s="35" t="s">
        <v>47</v>
      </c>
      <c r="H65" s="32">
        <f>300/1.12</f>
        <v>267.85714285714283</v>
      </c>
      <c r="I65" s="32">
        <f t="shared" si="0"/>
        <v>1339.2857142857142</v>
      </c>
      <c r="J65" s="11"/>
    </row>
    <row r="66" spans="1:16" ht="63" x14ac:dyDescent="0.25">
      <c r="B66" s="22">
        <v>58</v>
      </c>
      <c r="C66" s="35" t="s">
        <v>131</v>
      </c>
      <c r="D66" s="28" t="s">
        <v>12</v>
      </c>
      <c r="E66" s="33" t="s">
        <v>132</v>
      </c>
      <c r="F66" s="30">
        <v>5</v>
      </c>
      <c r="G66" s="35" t="s">
        <v>47</v>
      </c>
      <c r="H66" s="32">
        <f>300/1.12</f>
        <v>267.85714285714283</v>
      </c>
      <c r="I66" s="32">
        <f t="shared" si="0"/>
        <v>1339.2857142857142</v>
      </c>
      <c r="J66" s="11"/>
    </row>
    <row r="67" spans="1:16" ht="141.75" x14ac:dyDescent="0.25">
      <c r="B67" s="22">
        <v>59</v>
      </c>
      <c r="C67" s="35" t="s">
        <v>133</v>
      </c>
      <c r="D67" s="28" t="s">
        <v>12</v>
      </c>
      <c r="E67" s="33" t="s">
        <v>134</v>
      </c>
      <c r="F67" s="30">
        <v>10</v>
      </c>
      <c r="G67" s="35" t="s">
        <v>47</v>
      </c>
      <c r="H67" s="32">
        <f>100/1.12</f>
        <v>89.285714285714278</v>
      </c>
      <c r="I67" s="32">
        <f t="shared" si="0"/>
        <v>892.85714285714278</v>
      </c>
      <c r="J67" s="11"/>
    </row>
    <row r="68" spans="1:16" ht="141.75" x14ac:dyDescent="0.25">
      <c r="B68" s="22">
        <v>60</v>
      </c>
      <c r="C68" s="35" t="s">
        <v>135</v>
      </c>
      <c r="D68" s="28" t="s">
        <v>12</v>
      </c>
      <c r="E68" s="33" t="s">
        <v>136</v>
      </c>
      <c r="F68" s="30">
        <v>10</v>
      </c>
      <c r="G68" s="35" t="s">
        <v>47</v>
      </c>
      <c r="H68" s="32">
        <f>100/1.12</f>
        <v>89.285714285714278</v>
      </c>
      <c r="I68" s="32">
        <f t="shared" si="0"/>
        <v>892.85714285714278</v>
      </c>
      <c r="J68" s="11"/>
    </row>
    <row r="69" spans="1:16" ht="94.5" x14ac:dyDescent="0.25">
      <c r="B69" s="22">
        <v>61</v>
      </c>
      <c r="C69" s="35" t="s">
        <v>137</v>
      </c>
      <c r="D69" s="28" t="s">
        <v>12</v>
      </c>
      <c r="E69" s="33" t="s">
        <v>138</v>
      </c>
      <c r="F69" s="30">
        <v>7</v>
      </c>
      <c r="G69" s="35" t="s">
        <v>14</v>
      </c>
      <c r="H69" s="32">
        <f>320/1.12</f>
        <v>285.71428571428567</v>
      </c>
      <c r="I69" s="32">
        <f t="shared" si="0"/>
        <v>1999.9999999999995</v>
      </c>
      <c r="J69" s="11"/>
    </row>
    <row r="70" spans="1:16" ht="94.5" x14ac:dyDescent="0.25">
      <c r="B70" s="22">
        <v>62</v>
      </c>
      <c r="C70" s="35" t="s">
        <v>139</v>
      </c>
      <c r="D70" s="28" t="s">
        <v>12</v>
      </c>
      <c r="E70" s="33" t="s">
        <v>140</v>
      </c>
      <c r="F70" s="30">
        <v>5</v>
      </c>
      <c r="G70" s="35" t="s">
        <v>14</v>
      </c>
      <c r="H70" s="32">
        <f>870/1.12</f>
        <v>776.78571428571422</v>
      </c>
      <c r="I70" s="32">
        <f t="shared" si="0"/>
        <v>3883.9285714285711</v>
      </c>
      <c r="J70" s="11"/>
    </row>
    <row r="71" spans="1:16" ht="63" x14ac:dyDescent="0.25">
      <c r="B71" s="22">
        <v>63</v>
      </c>
      <c r="C71" s="35" t="s">
        <v>141</v>
      </c>
      <c r="D71" s="28" t="s">
        <v>12</v>
      </c>
      <c r="E71" s="33" t="s">
        <v>142</v>
      </c>
      <c r="F71" s="30">
        <v>2</v>
      </c>
      <c r="G71" s="35" t="s">
        <v>14</v>
      </c>
      <c r="H71" s="32">
        <f>1200/1.12</f>
        <v>1071.4285714285713</v>
      </c>
      <c r="I71" s="32">
        <f t="shared" si="0"/>
        <v>2142.8571428571427</v>
      </c>
      <c r="J71" s="11"/>
    </row>
    <row r="72" spans="1:16" ht="63" x14ac:dyDescent="0.25">
      <c r="B72" s="22">
        <v>64</v>
      </c>
      <c r="C72" s="35" t="s">
        <v>143</v>
      </c>
      <c r="D72" s="28" t="s">
        <v>12</v>
      </c>
      <c r="E72" s="33" t="s">
        <v>144</v>
      </c>
      <c r="F72" s="30">
        <v>5</v>
      </c>
      <c r="G72" s="35" t="s">
        <v>14</v>
      </c>
      <c r="H72" s="32">
        <f>1600/1.12</f>
        <v>1428.5714285714284</v>
      </c>
      <c r="I72" s="32">
        <f t="shared" ref="I72:I76" si="1">F72*H72</f>
        <v>7142.8571428571422</v>
      </c>
      <c r="J72" s="11"/>
    </row>
    <row r="73" spans="1:16" ht="63" x14ac:dyDescent="0.25">
      <c r="B73" s="22">
        <v>65</v>
      </c>
      <c r="C73" s="35" t="s">
        <v>145</v>
      </c>
      <c r="D73" s="28" t="s">
        <v>12</v>
      </c>
      <c r="E73" s="33" t="s">
        <v>146</v>
      </c>
      <c r="F73" s="30">
        <v>5</v>
      </c>
      <c r="G73" s="35" t="s">
        <v>14</v>
      </c>
      <c r="H73" s="32">
        <f>100/1.12</f>
        <v>89.285714285714278</v>
      </c>
      <c r="I73" s="32">
        <f t="shared" si="1"/>
        <v>446.42857142857139</v>
      </c>
      <c r="J73" s="11"/>
    </row>
    <row r="74" spans="1:16" ht="63" x14ac:dyDescent="0.25">
      <c r="B74" s="22">
        <v>66</v>
      </c>
      <c r="C74" s="35" t="s">
        <v>147</v>
      </c>
      <c r="D74" s="28" t="s">
        <v>12</v>
      </c>
      <c r="E74" s="33" t="s">
        <v>148</v>
      </c>
      <c r="F74" s="30">
        <v>10</v>
      </c>
      <c r="G74" s="35" t="s">
        <v>14</v>
      </c>
      <c r="H74" s="32">
        <f>250/1.12</f>
        <v>223.21428571428569</v>
      </c>
      <c r="I74" s="32">
        <f t="shared" si="1"/>
        <v>2232.1428571428569</v>
      </c>
      <c r="J74" s="11"/>
    </row>
    <row r="75" spans="1:16" ht="78.75" x14ac:dyDescent="0.25">
      <c r="B75" s="22">
        <v>67</v>
      </c>
      <c r="C75" s="35" t="s">
        <v>149</v>
      </c>
      <c r="D75" s="28" t="s">
        <v>12</v>
      </c>
      <c r="E75" s="33" t="s">
        <v>150</v>
      </c>
      <c r="F75" s="30">
        <v>10</v>
      </c>
      <c r="G75" s="35" t="s">
        <v>92</v>
      </c>
      <c r="H75" s="32">
        <f>1100/1.12</f>
        <v>982.142857142857</v>
      </c>
      <c r="I75" s="32">
        <f t="shared" si="1"/>
        <v>9821.4285714285706</v>
      </c>
      <c r="J75" s="11"/>
    </row>
    <row r="76" spans="1:16" ht="141.75" x14ac:dyDescent="0.25">
      <c r="B76" s="22">
        <v>68</v>
      </c>
      <c r="C76" s="35" t="s">
        <v>151</v>
      </c>
      <c r="D76" s="28" t="s">
        <v>12</v>
      </c>
      <c r="E76" s="33" t="s">
        <v>152</v>
      </c>
      <c r="F76" s="30">
        <v>2</v>
      </c>
      <c r="G76" s="35" t="s">
        <v>14</v>
      </c>
      <c r="H76" s="32">
        <f>100/1.12</f>
        <v>89.285714285714278</v>
      </c>
      <c r="I76" s="32">
        <f t="shared" si="1"/>
        <v>178.57142857142856</v>
      </c>
      <c r="J76" s="11"/>
    </row>
    <row r="77" spans="1:16" ht="204.75" x14ac:dyDescent="0.25">
      <c r="B77" s="22">
        <v>69</v>
      </c>
      <c r="C77" s="35" t="s">
        <v>153</v>
      </c>
      <c r="D77" s="28" t="s">
        <v>154</v>
      </c>
      <c r="E77" s="33" t="s">
        <v>155</v>
      </c>
      <c r="F77" s="30" t="s">
        <v>156</v>
      </c>
      <c r="G77" s="35" t="s">
        <v>157</v>
      </c>
      <c r="H77" s="32" t="s">
        <v>158</v>
      </c>
      <c r="I77" s="32">
        <v>1345050000</v>
      </c>
      <c r="J77" s="11"/>
      <c r="L77" s="87"/>
    </row>
    <row r="78" spans="1:16" s="46" customFormat="1" x14ac:dyDescent="0.25">
      <c r="A78" s="41"/>
      <c r="B78" s="106" t="s">
        <v>159</v>
      </c>
      <c r="C78" s="106"/>
      <c r="D78" s="42" t="s">
        <v>160</v>
      </c>
      <c r="E78" s="43" t="s">
        <v>160</v>
      </c>
      <c r="F78" s="44" t="s">
        <v>160</v>
      </c>
      <c r="G78" s="42"/>
      <c r="H78" s="45" t="s">
        <v>160</v>
      </c>
      <c r="I78" s="45">
        <f>SUM(I9:I77)</f>
        <v>1346631345.5357144</v>
      </c>
      <c r="K78" s="91"/>
      <c r="L78" s="47"/>
      <c r="M78" s="48"/>
      <c r="N78" s="48"/>
      <c r="O78" s="48"/>
      <c r="P78" s="48"/>
    </row>
    <row r="79" spans="1:16" x14ac:dyDescent="0.25">
      <c r="B79" s="105" t="s">
        <v>161</v>
      </c>
      <c r="C79" s="105"/>
      <c r="D79" s="98"/>
      <c r="E79" s="99"/>
      <c r="F79" s="98"/>
      <c r="G79" s="98"/>
      <c r="H79" s="100"/>
      <c r="I79" s="100"/>
      <c r="J79" s="11"/>
      <c r="L79" s="71"/>
    </row>
    <row r="80" spans="1:16" x14ac:dyDescent="0.25">
      <c r="B80" s="22">
        <v>1</v>
      </c>
      <c r="C80" s="49"/>
      <c r="D80" s="49"/>
      <c r="E80" s="23"/>
      <c r="F80" s="22"/>
      <c r="G80" s="49"/>
      <c r="H80" s="50"/>
      <c r="I80" s="50"/>
      <c r="J80" s="11"/>
    </row>
    <row r="81" spans="1:16" s="46" customFormat="1" x14ac:dyDescent="0.25">
      <c r="A81" s="41"/>
      <c r="B81" s="106" t="s">
        <v>162</v>
      </c>
      <c r="C81" s="106"/>
      <c r="D81" s="42" t="s">
        <v>160</v>
      </c>
      <c r="E81" s="43" t="s">
        <v>160</v>
      </c>
      <c r="F81" s="44" t="s">
        <v>160</v>
      </c>
      <c r="G81" s="42"/>
      <c r="H81" s="45" t="s">
        <v>160</v>
      </c>
      <c r="I81" s="45">
        <v>0</v>
      </c>
      <c r="K81" s="91"/>
      <c r="L81" s="48"/>
      <c r="M81" s="48"/>
      <c r="N81" s="48"/>
      <c r="O81" s="48"/>
      <c r="P81" s="48"/>
    </row>
    <row r="82" spans="1:16" s="46" customFormat="1" x14ac:dyDescent="0.25">
      <c r="A82" s="41"/>
      <c r="B82" s="105" t="s">
        <v>163</v>
      </c>
      <c r="C82" s="105"/>
      <c r="D82" s="98"/>
      <c r="E82" s="99"/>
      <c r="F82" s="98"/>
      <c r="G82" s="98"/>
      <c r="H82" s="100"/>
      <c r="I82" s="100"/>
      <c r="K82" s="91"/>
      <c r="L82" s="48"/>
      <c r="M82" s="48"/>
      <c r="N82" s="48"/>
      <c r="O82" s="48"/>
      <c r="P82" s="48"/>
    </row>
    <row r="83" spans="1:16" ht="236.25" x14ac:dyDescent="0.25">
      <c r="B83" s="22">
        <v>1</v>
      </c>
      <c r="C83" s="31" t="s">
        <v>164</v>
      </c>
      <c r="D83" s="31" t="s">
        <v>165</v>
      </c>
      <c r="E83" s="33" t="s">
        <v>166</v>
      </c>
      <c r="F83" s="34">
        <v>1</v>
      </c>
      <c r="G83" s="31" t="s">
        <v>167</v>
      </c>
      <c r="H83" s="40">
        <f>4080000/12*11</f>
        <v>3740000</v>
      </c>
      <c r="I83" s="40">
        <v>3740000</v>
      </c>
      <c r="J83" s="11"/>
      <c r="L83" s="71"/>
    </row>
    <row r="84" spans="1:16" ht="63" x14ac:dyDescent="0.25">
      <c r="B84" s="22">
        <v>2</v>
      </c>
      <c r="C84" s="31" t="s">
        <v>168</v>
      </c>
      <c r="D84" s="31" t="s">
        <v>165</v>
      </c>
      <c r="E84" s="33" t="s">
        <v>169</v>
      </c>
      <c r="F84" s="34">
        <v>1</v>
      </c>
      <c r="G84" s="31" t="s">
        <v>167</v>
      </c>
      <c r="H84" s="50"/>
      <c r="I84" s="40">
        <v>1153392.857142857</v>
      </c>
      <c r="J84" s="11"/>
      <c r="L84" s="71"/>
    </row>
    <row r="85" spans="1:16" ht="283.5" x14ac:dyDescent="0.25">
      <c r="B85" s="22">
        <v>3</v>
      </c>
      <c r="C85" s="31" t="s">
        <v>170</v>
      </c>
      <c r="D85" s="31" t="s">
        <v>165</v>
      </c>
      <c r="E85" s="33" t="s">
        <v>171</v>
      </c>
      <c r="F85" s="34">
        <v>1</v>
      </c>
      <c r="G85" s="31" t="s">
        <v>167</v>
      </c>
      <c r="H85" s="50"/>
      <c r="I85" s="40">
        <v>3733928.5714285709</v>
      </c>
      <c r="J85" s="11"/>
      <c r="L85" s="71"/>
    </row>
    <row r="86" spans="1:16" ht="157.5" x14ac:dyDescent="0.25">
      <c r="B86" s="22">
        <v>4</v>
      </c>
      <c r="C86" s="31" t="s">
        <v>172</v>
      </c>
      <c r="D86" s="31" t="s">
        <v>165</v>
      </c>
      <c r="E86" s="33" t="s">
        <v>173</v>
      </c>
      <c r="F86" s="34">
        <v>6</v>
      </c>
      <c r="G86" s="31" t="s">
        <v>174</v>
      </c>
      <c r="H86" s="50">
        <f>120000/1.12</f>
        <v>107142.85714285713</v>
      </c>
      <c r="I86" s="40">
        <v>642857.14285714272</v>
      </c>
      <c r="J86" s="11"/>
    </row>
    <row r="87" spans="1:16" ht="47.25" x14ac:dyDescent="0.25">
      <c r="B87" s="22">
        <v>5</v>
      </c>
      <c r="C87" s="31" t="s">
        <v>175</v>
      </c>
      <c r="D87" s="31" t="s">
        <v>165</v>
      </c>
      <c r="E87" s="33" t="s">
        <v>176</v>
      </c>
      <c r="F87" s="34">
        <v>2</v>
      </c>
      <c r="G87" s="31" t="s">
        <v>167</v>
      </c>
      <c r="H87" s="50">
        <v>40000</v>
      </c>
      <c r="I87" s="40">
        <v>80000</v>
      </c>
      <c r="J87" s="11"/>
    </row>
    <row r="88" spans="1:16" ht="110.25" x14ac:dyDescent="0.25">
      <c r="B88" s="22">
        <v>6</v>
      </c>
      <c r="C88" s="51" t="s">
        <v>177</v>
      </c>
      <c r="D88" s="51" t="s">
        <v>178</v>
      </c>
      <c r="E88" s="52" t="s">
        <v>179</v>
      </c>
      <c r="F88" s="34">
        <v>3</v>
      </c>
      <c r="G88" s="51" t="s">
        <v>167</v>
      </c>
      <c r="H88" s="53"/>
      <c r="I88" s="50">
        <v>424714.28571428568</v>
      </c>
      <c r="J88" s="11"/>
    </row>
    <row r="89" spans="1:16" ht="110.25" x14ac:dyDescent="0.25">
      <c r="B89" s="22">
        <v>7</v>
      </c>
      <c r="C89" s="31" t="s">
        <v>180</v>
      </c>
      <c r="D89" s="51" t="s">
        <v>181</v>
      </c>
      <c r="E89" s="54" t="s">
        <v>182</v>
      </c>
      <c r="F89" s="34">
        <v>1</v>
      </c>
      <c r="G89" s="31" t="s">
        <v>167</v>
      </c>
      <c r="H89" s="53"/>
      <c r="I89" s="50">
        <v>42857.14</v>
      </c>
      <c r="J89" s="11"/>
    </row>
    <row r="90" spans="1:16" ht="78.75" x14ac:dyDescent="0.25">
      <c r="B90" s="22">
        <v>8</v>
      </c>
      <c r="C90" s="31" t="s">
        <v>183</v>
      </c>
      <c r="D90" s="51" t="s">
        <v>184</v>
      </c>
      <c r="E90" s="33" t="s">
        <v>185</v>
      </c>
      <c r="F90" s="34">
        <v>1</v>
      </c>
      <c r="G90" s="31" t="s">
        <v>167</v>
      </c>
      <c r="H90" s="40">
        <f>30000/1.12</f>
        <v>26785.714285714283</v>
      </c>
      <c r="I90" s="50">
        <v>26785.71</v>
      </c>
      <c r="J90" s="11"/>
    </row>
    <row r="91" spans="1:16" ht="204.75" x14ac:dyDescent="0.25">
      <c r="B91" s="22">
        <v>9</v>
      </c>
      <c r="C91" s="31" t="s">
        <v>186</v>
      </c>
      <c r="D91" s="51" t="s">
        <v>187</v>
      </c>
      <c r="E91" s="54" t="s">
        <v>188</v>
      </c>
      <c r="F91" s="34">
        <v>1</v>
      </c>
      <c r="G91" s="31" t="s">
        <v>189</v>
      </c>
      <c r="H91" s="53"/>
      <c r="I91" s="50">
        <v>6002986.1100000003</v>
      </c>
      <c r="J91" s="11"/>
    </row>
    <row r="92" spans="1:16" ht="173.25" x14ac:dyDescent="0.25">
      <c r="B92" s="55">
        <v>10</v>
      </c>
      <c r="C92" s="101" t="s">
        <v>190</v>
      </c>
      <c r="D92" s="51" t="s">
        <v>187</v>
      </c>
      <c r="E92" s="102" t="s">
        <v>191</v>
      </c>
      <c r="F92" s="55">
        <v>1</v>
      </c>
      <c r="G92" s="103" t="s">
        <v>167</v>
      </c>
      <c r="H92" s="50">
        <v>749419.35</v>
      </c>
      <c r="I92" s="53">
        <f>H92</f>
        <v>749419.35</v>
      </c>
      <c r="J92" s="11"/>
    </row>
    <row r="93" spans="1:16" ht="236.25" x14ac:dyDescent="0.25">
      <c r="B93" s="55">
        <v>11</v>
      </c>
      <c r="C93" s="56" t="s">
        <v>192</v>
      </c>
      <c r="D93" s="51" t="s">
        <v>193</v>
      </c>
      <c r="E93" s="56" t="s">
        <v>194</v>
      </c>
      <c r="F93" s="56">
        <v>1</v>
      </c>
      <c r="G93" s="56" t="s">
        <v>167</v>
      </c>
      <c r="H93" s="57">
        <v>813488.67</v>
      </c>
      <c r="I93" s="57">
        <f>H93</f>
        <v>813488.67</v>
      </c>
      <c r="J93" s="11"/>
    </row>
    <row r="94" spans="1:16" ht="236.25" x14ac:dyDescent="0.25">
      <c r="B94" s="55">
        <v>12</v>
      </c>
      <c r="C94" s="56" t="s">
        <v>192</v>
      </c>
      <c r="D94" s="51" t="s">
        <v>193</v>
      </c>
      <c r="E94" s="56" t="s">
        <v>195</v>
      </c>
      <c r="F94" s="56">
        <v>1</v>
      </c>
      <c r="G94" s="56" t="s">
        <v>167</v>
      </c>
      <c r="H94" s="57">
        <v>773937.5</v>
      </c>
      <c r="I94" s="57">
        <f>H94</f>
        <v>773937.5</v>
      </c>
      <c r="J94" s="11"/>
    </row>
    <row r="95" spans="1:16" ht="78.75" x14ac:dyDescent="0.25">
      <c r="B95" s="55">
        <v>13</v>
      </c>
      <c r="C95" s="56" t="s">
        <v>196</v>
      </c>
      <c r="D95" s="51" t="s">
        <v>193</v>
      </c>
      <c r="E95" s="56" t="s">
        <v>197</v>
      </c>
      <c r="F95" s="56">
        <v>1</v>
      </c>
      <c r="G95" s="56" t="s">
        <v>198</v>
      </c>
      <c r="H95" s="57"/>
      <c r="I95" s="57">
        <f>10000*38*3</f>
        <v>1140000</v>
      </c>
      <c r="J95" s="11"/>
    </row>
    <row r="96" spans="1:16" ht="63" x14ac:dyDescent="0.25">
      <c r="B96" s="55">
        <v>14</v>
      </c>
      <c r="C96" s="56" t="s">
        <v>196</v>
      </c>
      <c r="D96" s="51" t="s">
        <v>193</v>
      </c>
      <c r="E96" s="56" t="s">
        <v>199</v>
      </c>
      <c r="F96" s="56">
        <v>1</v>
      </c>
      <c r="G96" s="56" t="s">
        <v>198</v>
      </c>
      <c r="H96" s="57"/>
      <c r="I96" s="57">
        <f>1000*45*5+1000*15*7</f>
        <v>330000</v>
      </c>
      <c r="J96" s="11"/>
    </row>
    <row r="97" spans="1:16" ht="110.25" x14ac:dyDescent="0.25">
      <c r="B97" s="55">
        <v>15</v>
      </c>
      <c r="C97" s="56" t="s">
        <v>200</v>
      </c>
      <c r="D97" s="51" t="s">
        <v>193</v>
      </c>
      <c r="E97" s="58" t="s">
        <v>201</v>
      </c>
      <c r="F97" s="56">
        <f>I97/H97</f>
        <v>330</v>
      </c>
      <c r="G97" s="59" t="s">
        <v>202</v>
      </c>
      <c r="H97" s="60">
        <f>ROUND(1487/1.12,2)</f>
        <v>1327.68</v>
      </c>
      <c r="I97" s="60">
        <f>H97*45*5+H97*15*7</f>
        <v>438134.4</v>
      </c>
      <c r="J97" s="11"/>
    </row>
    <row r="98" spans="1:16" ht="110.25" x14ac:dyDescent="0.25">
      <c r="B98" s="55">
        <v>16</v>
      </c>
      <c r="C98" s="56" t="s">
        <v>203</v>
      </c>
      <c r="D98" s="51" t="s">
        <v>204</v>
      </c>
      <c r="E98" s="58" t="s">
        <v>205</v>
      </c>
      <c r="F98" s="56">
        <v>1</v>
      </c>
      <c r="G98" s="59" t="s">
        <v>167</v>
      </c>
      <c r="H98" s="60">
        <v>267857.40000000002</v>
      </c>
      <c r="I98" s="60">
        <f>F98*H98</f>
        <v>267857.40000000002</v>
      </c>
      <c r="J98" s="11"/>
    </row>
    <row r="99" spans="1:16" ht="47.25" x14ac:dyDescent="0.25">
      <c r="B99" s="55">
        <v>17</v>
      </c>
      <c r="C99" s="56" t="s">
        <v>206</v>
      </c>
      <c r="D99" s="51" t="s">
        <v>207</v>
      </c>
      <c r="E99" s="56" t="s">
        <v>208</v>
      </c>
      <c r="F99" s="56">
        <v>1</v>
      </c>
      <c r="G99" s="59" t="s">
        <v>167</v>
      </c>
      <c r="H99" s="60">
        <v>1500000</v>
      </c>
      <c r="I99" s="60">
        <f>F99*H99</f>
        <v>1500000</v>
      </c>
      <c r="J99" s="110"/>
    </row>
    <row r="100" spans="1:16" s="46" customFormat="1" x14ac:dyDescent="0.25">
      <c r="A100" s="41"/>
      <c r="B100" s="106" t="s">
        <v>209</v>
      </c>
      <c r="C100" s="106"/>
      <c r="D100" s="42" t="s">
        <v>160</v>
      </c>
      <c r="E100" s="43" t="s">
        <v>160</v>
      </c>
      <c r="F100" s="44" t="s">
        <v>160</v>
      </c>
      <c r="G100" s="42"/>
      <c r="H100" s="45" t="s">
        <v>160</v>
      </c>
      <c r="I100" s="45">
        <f>SUM(I83:I99)</f>
        <v>21860359.137142856</v>
      </c>
      <c r="J100" s="85"/>
      <c r="K100" s="91"/>
      <c r="L100" s="61"/>
      <c r="M100" s="62"/>
      <c r="N100" s="62"/>
      <c r="O100" s="48"/>
      <c r="P100" s="62"/>
    </row>
    <row r="101" spans="1:16" s="46" customFormat="1" x14ac:dyDescent="0.25">
      <c r="A101" s="41"/>
      <c r="B101" s="106" t="s">
        <v>210</v>
      </c>
      <c r="C101" s="106"/>
      <c r="D101" s="42" t="s">
        <v>160</v>
      </c>
      <c r="E101" s="43" t="s">
        <v>160</v>
      </c>
      <c r="F101" s="44" t="s">
        <v>160</v>
      </c>
      <c r="G101" s="42"/>
      <c r="H101" s="45" t="s">
        <v>160</v>
      </c>
      <c r="I101" s="63">
        <f>I78+I81+I100</f>
        <v>1368491704.6728573</v>
      </c>
      <c r="J101" s="85"/>
      <c r="K101" s="91"/>
      <c r="L101" s="62"/>
      <c r="M101" s="48"/>
      <c r="N101" s="48"/>
      <c r="O101" s="48"/>
      <c r="P101" s="62"/>
    </row>
    <row r="102" spans="1:16" s="46" customFormat="1" x14ac:dyDescent="0.25">
      <c r="A102" s="41"/>
      <c r="B102" s="64"/>
      <c r="C102" s="65"/>
      <c r="D102" s="65"/>
      <c r="E102" s="66"/>
      <c r="F102" s="64"/>
      <c r="G102" s="65"/>
      <c r="H102" s="67"/>
      <c r="I102" s="68"/>
      <c r="J102" s="69"/>
      <c r="K102" s="91"/>
      <c r="L102" s="62"/>
      <c r="M102" s="48"/>
      <c r="N102" s="48"/>
      <c r="O102" s="48"/>
      <c r="P102" s="62"/>
    </row>
    <row r="103" spans="1:16" x14ac:dyDescent="0.25">
      <c r="B103" s="70" t="s">
        <v>211</v>
      </c>
      <c r="P103" s="71"/>
    </row>
    <row r="104" spans="1:16" ht="40.5" customHeight="1" x14ac:dyDescent="0.25">
      <c r="B104" s="107" t="s">
        <v>212</v>
      </c>
      <c r="C104" s="107"/>
      <c r="D104" s="107"/>
      <c r="E104" s="107"/>
      <c r="F104" s="107"/>
      <c r="G104" s="107"/>
      <c r="H104" s="107"/>
      <c r="I104" s="107"/>
      <c r="J104" s="94"/>
      <c r="P104" s="71"/>
    </row>
    <row r="105" spans="1:16" ht="41.25" customHeight="1" x14ac:dyDescent="0.25">
      <c r="B105" s="107" t="s">
        <v>213</v>
      </c>
      <c r="C105" s="107"/>
      <c r="D105" s="107"/>
      <c r="E105" s="107"/>
      <c r="F105" s="107"/>
      <c r="G105" s="107"/>
      <c r="H105" s="107"/>
      <c r="I105" s="107"/>
      <c r="J105" s="94"/>
      <c r="P105" s="71"/>
    </row>
    <row r="106" spans="1:16" x14ac:dyDescent="0.25">
      <c r="B106" s="72"/>
      <c r="C106" s="73"/>
      <c r="D106" s="73"/>
      <c r="E106" s="74"/>
      <c r="F106" s="72"/>
      <c r="G106" s="73"/>
      <c r="H106" s="75"/>
      <c r="I106" s="75"/>
      <c r="J106" s="73"/>
      <c r="P106" s="71"/>
    </row>
    <row r="107" spans="1:16" x14ac:dyDescent="0.25">
      <c r="P107" s="71"/>
    </row>
    <row r="108" spans="1:16" s="76" customFormat="1" x14ac:dyDescent="0.25">
      <c r="B108" s="104" t="s">
        <v>214</v>
      </c>
      <c r="C108" s="104"/>
      <c r="D108" s="104"/>
      <c r="E108" s="104"/>
      <c r="F108" s="104"/>
      <c r="G108" s="104"/>
      <c r="H108" s="104"/>
      <c r="I108" s="16"/>
      <c r="J108" s="17"/>
      <c r="K108" s="92"/>
      <c r="L108" s="77"/>
      <c r="M108" s="78"/>
      <c r="N108" s="78"/>
      <c r="O108" s="78"/>
      <c r="P108" s="77"/>
    </row>
    <row r="109" spans="1:16" x14ac:dyDescent="0.25">
      <c r="P109" s="71"/>
    </row>
    <row r="110" spans="1:16" s="83" customFormat="1" x14ac:dyDescent="0.25">
      <c r="A110" s="79"/>
      <c r="B110" s="80"/>
      <c r="C110" s="9" t="s">
        <v>215</v>
      </c>
      <c r="D110" s="79"/>
      <c r="E110" s="14"/>
      <c r="F110" s="80"/>
      <c r="G110" s="79"/>
      <c r="H110" s="81"/>
      <c r="I110" s="81"/>
      <c r="J110" s="82"/>
      <c r="K110" s="93"/>
      <c r="L110" s="84"/>
      <c r="M110" s="84"/>
      <c r="N110" s="84"/>
      <c r="O110" s="84"/>
      <c r="P110" s="84"/>
    </row>
    <row r="111" spans="1:16" x14ac:dyDescent="0.25">
      <c r="A111" s="11"/>
      <c r="B111" s="104" t="s">
        <v>216</v>
      </c>
      <c r="C111" s="104"/>
      <c r="D111" s="104"/>
      <c r="E111" s="104"/>
      <c r="F111" s="104"/>
      <c r="G111" s="104"/>
      <c r="H111" s="104"/>
      <c r="J111" s="11"/>
      <c r="L111" s="11"/>
      <c r="M111" s="11"/>
      <c r="N111" s="11"/>
      <c r="O111" s="11"/>
      <c r="P111" s="11"/>
    </row>
    <row r="112" spans="1:16" x14ac:dyDescent="0.25">
      <c r="I112" s="81"/>
      <c r="J112" s="11"/>
      <c r="L112" s="11"/>
      <c r="M112" s="11"/>
      <c r="N112" s="11"/>
      <c r="O112" s="11"/>
      <c r="P112" s="11"/>
    </row>
  </sheetData>
  <mergeCells count="15">
    <mergeCell ref="B78:C78"/>
    <mergeCell ref="G1:I1"/>
    <mergeCell ref="G2:I2"/>
    <mergeCell ref="B3:I3"/>
    <mergeCell ref="B4:I4"/>
    <mergeCell ref="B8:C8"/>
    <mergeCell ref="B108:H108"/>
    <mergeCell ref="B111:H111"/>
    <mergeCell ref="B79:C79"/>
    <mergeCell ref="B81:C81"/>
    <mergeCell ref="B82:C82"/>
    <mergeCell ref="B100:C100"/>
    <mergeCell ref="B101:C101"/>
    <mergeCell ref="B104:I104"/>
    <mergeCell ref="B105:I105"/>
  </mergeCells>
  <pageMargins left="0.25" right="0.25" top="0.75" bottom="0.75" header="0.3" footer="0.3"/>
  <pageSetup scale="91" fitToHeight="0" orientation="landscape" r:id="rId1"/>
  <rowBreaks count="3" manualBreakCount="3">
    <brk id="73" max="8" man="1"/>
    <brk id="81" max="8" man="1"/>
    <brk id="8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Kadisha Makhambetova</dc:creator>
  <cp:lastModifiedBy>mmakeyeva</cp:lastModifiedBy>
  <cp:lastPrinted>2015-11-27T11:15:50Z</cp:lastPrinted>
  <dcterms:created xsi:type="dcterms:W3CDTF">2015-09-18T09:41:35Z</dcterms:created>
  <dcterms:modified xsi:type="dcterms:W3CDTF">2015-11-27T11:23:30Z</dcterms:modified>
</cp:coreProperties>
</file>